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06\建築統括部\分類A\建築調査室\01_自主\400_建築施工単価\★共通費(施単)\共通費(建施掲載)\"/>
    </mc:Choice>
  </mc:AlternateContent>
  <xr:revisionPtr revIDLastSave="0" documentId="13_ncr:1_{BA9710C7-1BCC-494E-A5F5-55B53501C109}" xr6:coauthVersionLast="47" xr6:coauthVersionMax="47" xr10:uidLastSave="{00000000-0000-0000-0000-000000000000}"/>
  <bookViews>
    <workbookView xWindow="-28920" yWindow="-120" windowWidth="29040" windowHeight="15720" xr2:uid="{ECC7CAD3-89C0-4127-8A96-BDFE91CE031B}"/>
  </bookViews>
  <sheets>
    <sheet name="利用にあたって" sheetId="1" r:id="rId1"/>
    <sheet name="建築" sheetId="2" r:id="rId2"/>
    <sheet name="電気" sheetId="3" r:id="rId3"/>
    <sheet name="設備" sheetId="4" r:id="rId4"/>
    <sheet name="昇降機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E5" i="5" l="1"/>
  <c r="D5" i="5" s="1"/>
  <c r="D7" i="5" s="1"/>
  <c r="E17" i="4"/>
  <c r="D17" i="4" s="1"/>
  <c r="D19" i="4" s="1"/>
  <c r="E5" i="4"/>
  <c r="D5" i="4" s="1"/>
  <c r="D7" i="4" s="1"/>
  <c r="E17" i="3"/>
  <c r="D17" i="3" s="1"/>
  <c r="D19" i="3" s="1"/>
  <c r="E5" i="3"/>
  <c r="D5" i="3" s="1"/>
  <c r="D7" i="3" s="1"/>
  <c r="E5" i="2"/>
  <c r="E17" i="2"/>
  <c r="D17" i="2" s="1"/>
  <c r="D19" i="2" s="1"/>
  <c r="D5" i="2" l="1"/>
  <c r="D7" i="2" s="1"/>
  <c r="E8" i="5"/>
  <c r="D8" i="5" s="1"/>
  <c r="D9" i="5" s="1"/>
  <c r="E10" i="5" s="1"/>
  <c r="E8" i="4"/>
  <c r="D8" i="4"/>
  <c r="E10" i="4" s="1"/>
  <c r="E20" i="4"/>
  <c r="D20" i="4" s="1"/>
  <c r="D21" i="4" s="1"/>
  <c r="E22" i="4" s="1"/>
  <c r="E8" i="3"/>
  <c r="D8" i="3" s="1"/>
  <c r="D9" i="3" s="1"/>
  <c r="E10" i="3" s="1"/>
  <c r="E20" i="3"/>
  <c r="D20" i="3" s="1"/>
  <c r="D21" i="3" s="1"/>
  <c r="E22" i="3" s="1"/>
  <c r="E20" i="2"/>
  <c r="D20" i="2" s="1"/>
  <c r="D21" i="2" s="1"/>
  <c r="E22" i="2" s="1"/>
  <c r="D22" i="2" s="1"/>
  <c r="E8" i="2" l="1"/>
  <c r="D8" i="2" s="1"/>
  <c r="D9" i="2" s="1"/>
  <c r="E10" i="2" s="1"/>
  <c r="D10" i="5"/>
  <c r="D11" i="5" s="1"/>
  <c r="D22" i="4"/>
  <c r="D23" i="4" s="1"/>
  <c r="D10" i="4"/>
  <c r="D11" i="4" s="1"/>
  <c r="D22" i="3"/>
  <c r="D23" i="3" s="1"/>
  <c r="D10" i="3"/>
  <c r="D11" i="3" s="1"/>
  <c r="D23" i="2"/>
  <c r="D10" i="2" l="1"/>
  <c r="D11" i="2" s="1"/>
</calcChain>
</file>

<file path=xl/sharedStrings.xml><?xml version="1.0" encoding="utf-8"?>
<sst xmlns="http://schemas.openxmlformats.org/spreadsheetml/2006/main" count="371" uniqueCount="125">
  <si>
    <t>＜禁無断複製・譲渡について＞</t>
    <rPh sb="1" eb="2">
      <t>キン</t>
    </rPh>
    <rPh sb="2" eb="4">
      <t>ムダン</t>
    </rPh>
    <rPh sb="4" eb="6">
      <t>フクセイ</t>
    </rPh>
    <rPh sb="7" eb="9">
      <t>ジョウト</t>
    </rPh>
    <phoneticPr fontId="2"/>
  </si>
  <si>
    <t>・当会の許可なく本ファイルをコピーしたり、第三者に譲渡しないで下さい。</t>
    <rPh sb="1" eb="3">
      <t>トウカイ</t>
    </rPh>
    <rPh sb="4" eb="6">
      <t>キョカ</t>
    </rPh>
    <rPh sb="8" eb="9">
      <t>ホン</t>
    </rPh>
    <rPh sb="21" eb="24">
      <t>ダイサンシャ</t>
    </rPh>
    <rPh sb="25" eb="27">
      <t>ジョウト</t>
    </rPh>
    <rPh sb="31" eb="32">
      <t>クダ</t>
    </rPh>
    <phoneticPr fontId="2"/>
  </si>
  <si>
    <t>＜免責事項＞</t>
    <rPh sb="1" eb="5">
      <t>メンセキジコウ</t>
    </rPh>
    <phoneticPr fontId="2"/>
  </si>
  <si>
    <t>・本ファイルの計算結果により生じる損害について、当会は一切責任を負いません。</t>
    <rPh sb="1" eb="2">
      <t>ホン</t>
    </rPh>
    <rPh sb="7" eb="9">
      <t>ケイサン</t>
    </rPh>
    <rPh sb="9" eb="11">
      <t>ケッカ</t>
    </rPh>
    <rPh sb="14" eb="15">
      <t>ショウ</t>
    </rPh>
    <rPh sb="17" eb="19">
      <t>ソンガイ</t>
    </rPh>
    <rPh sb="24" eb="26">
      <t>トウカイ</t>
    </rPh>
    <rPh sb="27" eb="29">
      <t>イッサイ</t>
    </rPh>
    <rPh sb="29" eb="31">
      <t>セキニン</t>
    </rPh>
    <rPh sb="32" eb="33">
      <t>オ</t>
    </rPh>
    <phoneticPr fontId="2"/>
  </si>
  <si>
    <t>＜利用方法＞</t>
    <rPh sb="1" eb="5">
      <t>リヨウホウホウ</t>
    </rPh>
    <phoneticPr fontId="2"/>
  </si>
  <si>
    <t>・色付きセルのみ編集可能です。既に入っている数字は入力例です。</t>
    <rPh sb="1" eb="3">
      <t>イロツ</t>
    </rPh>
    <rPh sb="8" eb="12">
      <t>ヘンシュウカノウ</t>
    </rPh>
    <rPh sb="15" eb="16">
      <t>スデ</t>
    </rPh>
    <rPh sb="17" eb="18">
      <t>ハイ</t>
    </rPh>
    <rPh sb="22" eb="24">
      <t>スウジ</t>
    </rPh>
    <rPh sb="25" eb="28">
      <t>ニュウリョクレイ</t>
    </rPh>
    <phoneticPr fontId="2"/>
  </si>
  <si>
    <t>新営建築工事の共通費計算</t>
    <rPh sb="0" eb="1">
      <t>アラタ</t>
    </rPh>
    <rPh sb="1" eb="2">
      <t>エイ</t>
    </rPh>
    <rPh sb="2" eb="6">
      <t>ケンチクコウジ</t>
    </rPh>
    <rPh sb="7" eb="10">
      <t>キョウツウヒ</t>
    </rPh>
    <rPh sb="10" eb="12">
      <t>ケイサン</t>
    </rPh>
    <phoneticPr fontId="2"/>
  </si>
  <si>
    <t>工期(か月):</t>
    <rPh sb="0" eb="2">
      <t>コウキ</t>
    </rPh>
    <rPh sb="4" eb="5">
      <t>ゲツ</t>
    </rPh>
    <phoneticPr fontId="2"/>
  </si>
  <si>
    <t>費目</t>
    <rPh sb="0" eb="2">
      <t>ヒモク</t>
    </rPh>
    <phoneticPr fontId="2"/>
  </si>
  <si>
    <t>内容</t>
    <rPh sb="0" eb="2">
      <t>ナイヨウ</t>
    </rPh>
    <phoneticPr fontId="2"/>
  </si>
  <si>
    <t>額：千円</t>
    <rPh sb="0" eb="1">
      <t>ガク</t>
    </rPh>
    <rPh sb="2" eb="4">
      <t>センエン</t>
    </rPh>
    <phoneticPr fontId="2"/>
  </si>
  <si>
    <t>率：％</t>
    <rPh sb="0" eb="1">
      <t>リツ</t>
    </rPh>
    <phoneticPr fontId="2"/>
  </si>
  <si>
    <t>①直接工事費</t>
    <rPh sb="1" eb="6">
      <t>チョクセツコウジヒ</t>
    </rPh>
    <phoneticPr fontId="2"/>
  </si>
  <si>
    <t>①'上記のうち処分費</t>
    <rPh sb="2" eb="4">
      <t>ジョウキ</t>
    </rPh>
    <rPh sb="7" eb="10">
      <t>ショブンヒ</t>
    </rPh>
    <phoneticPr fontId="2"/>
  </si>
  <si>
    <t>任意入力</t>
    <rPh sb="0" eb="2">
      <t>ニンイ</t>
    </rPh>
    <rPh sb="2" eb="4">
      <t>ニュウリョク</t>
    </rPh>
    <phoneticPr fontId="2"/>
  </si>
  <si>
    <t>②共通仮設費(率計上分)</t>
    <rPh sb="1" eb="3">
      <t>キョウツウ</t>
    </rPh>
    <rPh sb="3" eb="5">
      <t>カセツ</t>
    </rPh>
    <rPh sb="5" eb="6">
      <t>ヒ</t>
    </rPh>
    <rPh sb="7" eb="10">
      <t>リツケイジョウ</t>
    </rPh>
    <rPh sb="10" eb="11">
      <t>ブン</t>
    </rPh>
    <phoneticPr fontId="2"/>
  </si>
  <si>
    <t>②'共通仮設費(積上げ計上分)</t>
    <rPh sb="2" eb="4">
      <t>キョウツウ</t>
    </rPh>
    <rPh sb="4" eb="7">
      <t>カセツヒ</t>
    </rPh>
    <rPh sb="8" eb="10">
      <t>ツミア</t>
    </rPh>
    <rPh sb="11" eb="14">
      <t>ケイジョウブン</t>
    </rPh>
    <phoneticPr fontId="2"/>
  </si>
  <si>
    <t>③純工事費</t>
    <rPh sb="1" eb="5">
      <t>ジュンコウジヒ</t>
    </rPh>
    <phoneticPr fontId="2"/>
  </si>
  <si>
    <t>①＋②＋②'</t>
    <phoneticPr fontId="2"/>
  </si>
  <si>
    <t>④現場管理費</t>
    <rPh sb="1" eb="6">
      <t>ゲンバカンリヒ</t>
    </rPh>
    <phoneticPr fontId="2"/>
  </si>
  <si>
    <t>⑤工事原価</t>
    <rPh sb="1" eb="5">
      <t>コウジゲンカ</t>
    </rPh>
    <phoneticPr fontId="2"/>
  </si>
  <si>
    <t>③＋④</t>
    <phoneticPr fontId="2"/>
  </si>
  <si>
    <t>⑥一般管理費等</t>
    <rPh sb="1" eb="6">
      <t>イッパンカンリヒ</t>
    </rPh>
    <rPh sb="6" eb="7">
      <t>トウ</t>
    </rPh>
    <phoneticPr fontId="2"/>
  </si>
  <si>
    <t>⑤×％</t>
    <phoneticPr fontId="2"/>
  </si>
  <si>
    <t>⑦工事価格(税抜き)</t>
    <rPh sb="1" eb="5">
      <t>コウジカカク</t>
    </rPh>
    <rPh sb="6" eb="8">
      <t>ゼイヌ</t>
    </rPh>
    <phoneticPr fontId="2"/>
  </si>
  <si>
    <t>改修建築工事の共通費計算</t>
    <rPh sb="0" eb="2">
      <t>カイシュウ</t>
    </rPh>
    <rPh sb="2" eb="6">
      <t>ケンチクコウジ</t>
    </rPh>
    <rPh sb="7" eb="10">
      <t>キョウツウヒ</t>
    </rPh>
    <rPh sb="10" eb="12">
      <t>ケイサン</t>
    </rPh>
    <phoneticPr fontId="2"/>
  </si>
  <si>
    <t>①'上記のうち処分費、取り壊し費用</t>
    <rPh sb="2" eb="4">
      <t>ジョウキ</t>
    </rPh>
    <rPh sb="7" eb="10">
      <t>ショブンヒ</t>
    </rPh>
    <rPh sb="11" eb="12">
      <t>ト</t>
    </rPh>
    <rPh sb="13" eb="14">
      <t>コワ</t>
    </rPh>
    <rPh sb="15" eb="17">
      <t>ヒヨウ</t>
    </rPh>
    <phoneticPr fontId="2"/>
  </si>
  <si>
    <t>※改修工事の場合、取り壊し費用は別途「新営工事」の率で計算し、最後に加算する</t>
    <rPh sb="1" eb="5">
      <t>カイシュウコウジ</t>
    </rPh>
    <rPh sb="6" eb="8">
      <t>バアイ</t>
    </rPh>
    <rPh sb="9" eb="10">
      <t>ト</t>
    </rPh>
    <rPh sb="11" eb="12">
      <t>コワ</t>
    </rPh>
    <rPh sb="13" eb="15">
      <t>ヒヨウ</t>
    </rPh>
    <rPh sb="16" eb="18">
      <t>ベット</t>
    </rPh>
    <rPh sb="19" eb="23">
      <t>シンエイコウジ</t>
    </rPh>
    <rPh sb="25" eb="26">
      <t>リツ</t>
    </rPh>
    <rPh sb="27" eb="29">
      <t>ケイサン</t>
    </rPh>
    <rPh sb="31" eb="33">
      <t>サイゴ</t>
    </rPh>
    <rPh sb="34" eb="36">
      <t>カサン</t>
    </rPh>
    <phoneticPr fontId="2"/>
  </si>
  <si>
    <t>新営電気設備工事の共通費計算</t>
    <rPh sb="0" eb="1">
      <t>アラタ</t>
    </rPh>
    <rPh sb="1" eb="2">
      <t>エイ</t>
    </rPh>
    <rPh sb="2" eb="4">
      <t>デンキ</t>
    </rPh>
    <rPh sb="4" eb="6">
      <t>セツビ</t>
    </rPh>
    <rPh sb="6" eb="8">
      <t>コウジ</t>
    </rPh>
    <rPh sb="9" eb="12">
      <t>キョウツウヒ</t>
    </rPh>
    <rPh sb="12" eb="14">
      <t>ケイサン</t>
    </rPh>
    <phoneticPr fontId="2"/>
  </si>
  <si>
    <t>改修電気設備工事の共通費計算</t>
    <rPh sb="0" eb="2">
      <t>カイシュウ</t>
    </rPh>
    <rPh sb="2" eb="4">
      <t>デンキ</t>
    </rPh>
    <rPh sb="4" eb="6">
      <t>セツビ</t>
    </rPh>
    <rPh sb="6" eb="8">
      <t>コウジ</t>
    </rPh>
    <rPh sb="9" eb="11">
      <t>キョウツウ</t>
    </rPh>
    <rPh sb="12" eb="14">
      <t>ケイサン</t>
    </rPh>
    <phoneticPr fontId="2"/>
  </si>
  <si>
    <t>新営機械設備工事の共通費計算</t>
    <rPh sb="0" eb="1">
      <t>アラタ</t>
    </rPh>
    <rPh sb="1" eb="2">
      <t>エイ</t>
    </rPh>
    <rPh sb="2" eb="4">
      <t>キカイ</t>
    </rPh>
    <rPh sb="4" eb="6">
      <t>セツビ</t>
    </rPh>
    <rPh sb="6" eb="8">
      <t>コウジ</t>
    </rPh>
    <rPh sb="9" eb="12">
      <t>キョウツウヒ</t>
    </rPh>
    <rPh sb="12" eb="14">
      <t>ケイサン</t>
    </rPh>
    <phoneticPr fontId="2"/>
  </si>
  <si>
    <t>改修機械設備工事の共通費計算</t>
    <rPh sb="0" eb="2">
      <t>カイシュウ</t>
    </rPh>
    <rPh sb="2" eb="4">
      <t>キカイ</t>
    </rPh>
    <rPh sb="4" eb="6">
      <t>セツビ</t>
    </rPh>
    <rPh sb="6" eb="8">
      <t>コウジ</t>
    </rPh>
    <rPh sb="9" eb="11">
      <t>キョウツウ</t>
    </rPh>
    <rPh sb="12" eb="14">
      <t>ケイサン</t>
    </rPh>
    <phoneticPr fontId="2"/>
  </si>
  <si>
    <t>昇降機設備工事の共通費計算</t>
    <rPh sb="0" eb="3">
      <t>ショウコウキ</t>
    </rPh>
    <rPh sb="3" eb="5">
      <t>セツビ</t>
    </rPh>
    <rPh sb="5" eb="7">
      <t>コウジ</t>
    </rPh>
    <rPh sb="8" eb="11">
      <t>キョウツウヒ</t>
    </rPh>
    <rPh sb="11" eb="13">
      <t>ケイサン</t>
    </rPh>
    <phoneticPr fontId="2"/>
  </si>
  <si>
    <t>※上述についての詳細は、季刊「建築施工単価」710・711ページをご覧下さい。</t>
    <rPh sb="1" eb="3">
      <t>ジョウジュツ</t>
    </rPh>
    <rPh sb="8" eb="10">
      <t>ショウサイ</t>
    </rPh>
    <rPh sb="12" eb="14">
      <t>キカン</t>
    </rPh>
    <rPh sb="15" eb="17">
      <t>ケンチク</t>
    </rPh>
    <rPh sb="17" eb="21">
      <t>セコウタンカ</t>
    </rPh>
    <rPh sb="34" eb="35">
      <t>ラン</t>
    </rPh>
    <rPh sb="35" eb="36">
      <t>クダ</t>
    </rPh>
    <phoneticPr fontId="2"/>
  </si>
  <si>
    <t>…Ⅰ</t>
    <phoneticPr fontId="2"/>
  </si>
  <si>
    <t>…Ⅱ</t>
    <phoneticPr fontId="2"/>
  </si>
  <si>
    <t>…Ⅲ</t>
    <phoneticPr fontId="2"/>
  </si>
  <si>
    <r>
      <t>Ⅰ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（新営建築工事）</t>
    </r>
    <rPh sb="2" eb="8">
      <t>キョウツウカセツヒリツ</t>
    </rPh>
    <rPh sb="9" eb="10">
      <t>チュウ</t>
    </rPh>
    <rPh sb="13" eb="14">
      <t>アタラ</t>
    </rPh>
    <rPh sb="15" eb="17">
      <t>ケンチク</t>
    </rPh>
    <rPh sb="17" eb="19">
      <t>コウジ</t>
    </rPh>
    <phoneticPr fontId="2"/>
  </si>
  <si>
    <r>
      <t>Ⅱ 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（新営建築工事）</t>
    </r>
    <rPh sb="2" eb="4">
      <t>ゲンバ</t>
    </rPh>
    <rPh sb="4" eb="8">
      <t>カンリヒリツ</t>
    </rPh>
    <rPh sb="9" eb="10">
      <t>チュウ</t>
    </rPh>
    <rPh sb="13" eb="15">
      <t>シンエイ</t>
    </rPh>
    <rPh sb="15" eb="17">
      <t>ケンチク</t>
    </rPh>
    <rPh sb="17" eb="19">
      <t>コウジ</t>
    </rPh>
    <phoneticPr fontId="2"/>
  </si>
  <si>
    <t>（注１）本表の現場管理費率は、施工場所が一般的な市街地の比率である。</t>
    <rPh sb="1" eb="2">
      <t>チュウ</t>
    </rPh>
    <rPh sb="4" eb="5">
      <t>ホン</t>
    </rPh>
    <rPh sb="5" eb="6">
      <t>ヒョウ</t>
    </rPh>
    <rPh sb="7" eb="11">
      <t>ゲンバカンリ</t>
    </rPh>
    <rPh sb="11" eb="12">
      <t>ヒ</t>
    </rPh>
    <rPh sb="12" eb="13">
      <t>リツ</t>
    </rPh>
    <rPh sb="15" eb="19">
      <t>セコウバショ</t>
    </rPh>
    <rPh sb="20" eb="23">
      <t>イッパンテキ</t>
    </rPh>
    <rPh sb="24" eb="27">
      <t>シガイチ</t>
    </rPh>
    <rPh sb="28" eb="30">
      <t>ヒリツ</t>
    </rPh>
    <phoneticPr fontId="2"/>
  </si>
  <si>
    <t>（注３）Npが以下の範囲を外れる場合は、現場管理費を別途定めることができる。</t>
    <rPh sb="1" eb="2">
      <t>チュウ</t>
    </rPh>
    <rPh sb="7" eb="9">
      <t>イカ</t>
    </rPh>
    <rPh sb="10" eb="12">
      <t>ハンイ</t>
    </rPh>
    <rPh sb="13" eb="14">
      <t>ハズ</t>
    </rPh>
    <rPh sb="16" eb="18">
      <t>バアイ</t>
    </rPh>
    <rPh sb="20" eb="22">
      <t>ゲンバ</t>
    </rPh>
    <rPh sb="22" eb="25">
      <t>カンリヒ</t>
    </rPh>
    <rPh sb="26" eb="28">
      <t>ベット</t>
    </rPh>
    <rPh sb="28" eb="29">
      <t>サダ</t>
    </rPh>
    <phoneticPr fontId="2"/>
  </si>
  <si>
    <t>Ⅲ 一般管理費率（建築工事、電気設備工事、機械設備工事、昇降機設備工事）</t>
    <rPh sb="2" eb="4">
      <t>イッパン</t>
    </rPh>
    <rPh sb="4" eb="8">
      <t>カンリヒリツ</t>
    </rPh>
    <rPh sb="9" eb="11">
      <t>ケンチク</t>
    </rPh>
    <rPh sb="11" eb="13">
      <t>コウジ</t>
    </rPh>
    <rPh sb="14" eb="18">
      <t>デンキセツビ</t>
    </rPh>
    <rPh sb="18" eb="20">
      <t>コウジ</t>
    </rPh>
    <rPh sb="21" eb="25">
      <t>キカイセツビ</t>
    </rPh>
    <rPh sb="25" eb="27">
      <t>コウジ</t>
    </rPh>
    <rPh sb="28" eb="31">
      <t>ショウコウキ</t>
    </rPh>
    <rPh sb="31" eb="33">
      <t>セツビ</t>
    </rPh>
    <rPh sb="33" eb="35">
      <t>コウジ</t>
    </rPh>
    <phoneticPr fontId="2"/>
  </si>
  <si>
    <t>…Ⅳ</t>
    <phoneticPr fontId="2"/>
  </si>
  <si>
    <t>…Ⅴ</t>
    <phoneticPr fontId="2"/>
  </si>
  <si>
    <t>工事原価</t>
    <rPh sb="0" eb="4">
      <t>コウジゲンカ</t>
    </rPh>
    <phoneticPr fontId="2"/>
  </si>
  <si>
    <t>一般管理費等率</t>
    <rPh sb="0" eb="5">
      <t>イッパンカンリヒ</t>
    </rPh>
    <rPh sb="5" eb="6">
      <t>トウ</t>
    </rPh>
    <rPh sb="6" eb="7">
      <t>リツ</t>
    </rPh>
    <phoneticPr fontId="2"/>
  </si>
  <si>
    <t>３百万円以下</t>
    <rPh sb="1" eb="3">
      <t>ヒャクマン</t>
    </rPh>
    <rPh sb="3" eb="4">
      <t>エン</t>
    </rPh>
    <rPh sb="4" eb="6">
      <t>イカ</t>
    </rPh>
    <phoneticPr fontId="2"/>
  </si>
  <si>
    <t>一般管理費等率算定式により算定された率</t>
    <rPh sb="0" eb="5">
      <t>イッパンカンリヒ</t>
    </rPh>
    <rPh sb="5" eb="6">
      <t>トウ</t>
    </rPh>
    <rPh sb="6" eb="7">
      <t>リツ</t>
    </rPh>
    <rPh sb="7" eb="10">
      <t>サンテイシキ</t>
    </rPh>
    <rPh sb="13" eb="15">
      <t>サンテイ</t>
    </rPh>
    <rPh sb="18" eb="19">
      <t>リツ</t>
    </rPh>
    <phoneticPr fontId="2"/>
  </si>
  <si>
    <t>30億円を超える</t>
    <rPh sb="2" eb="4">
      <t>オクエン</t>
    </rPh>
    <rPh sb="5" eb="6">
      <t>コ</t>
    </rPh>
    <phoneticPr fontId="2"/>
  </si>
  <si>
    <t>３百万円を超え
３０億円以下</t>
    <rPh sb="1" eb="3">
      <t>ヒャクマン</t>
    </rPh>
    <rPh sb="3" eb="4">
      <t>エン</t>
    </rPh>
    <rPh sb="5" eb="6">
      <t>コ</t>
    </rPh>
    <rPh sb="10" eb="12">
      <t>オクエン</t>
    </rPh>
    <rPh sb="12" eb="14">
      <t>イカ</t>
    </rPh>
    <phoneticPr fontId="2"/>
  </si>
  <si>
    <t>算定式</t>
    <phoneticPr fontId="2"/>
  </si>
  <si>
    <t xml:space="preserve">注１．Ｇｐの値は、小数点以下第３位を四捨五入して２位止めとする。 </t>
    <phoneticPr fontId="2"/>
  </si>
  <si>
    <t xml:space="preserve">   ただし、Ｇｐ：一般管理費等率（％）</t>
    <phoneticPr fontId="2"/>
  </si>
  <si>
    <t xml:space="preserve">           Ｃｐ：工事原価（千円）</t>
    <phoneticPr fontId="2"/>
  </si>
  <si>
    <r>
      <t>Ⅳ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（改修建築工事）</t>
    </r>
    <rPh sb="2" eb="4">
      <t>キョウツウ</t>
    </rPh>
    <rPh sb="4" eb="6">
      <t>カセツ</t>
    </rPh>
    <rPh sb="6" eb="7">
      <t>ヒ</t>
    </rPh>
    <rPh sb="7" eb="8">
      <t>リツ</t>
    </rPh>
    <rPh sb="9" eb="10">
      <t>チュウ</t>
    </rPh>
    <rPh sb="13" eb="15">
      <t>カイシュウ</t>
    </rPh>
    <rPh sb="15" eb="17">
      <t>ケンチク</t>
    </rPh>
    <rPh sb="17" eb="19">
      <t>コウジ</t>
    </rPh>
    <phoneticPr fontId="2"/>
  </si>
  <si>
    <t xml:space="preserve">　Ｐ：直接工事費（千円） </t>
    <phoneticPr fontId="2"/>
  </si>
  <si>
    <t>　Ｔ：工期（か月）</t>
    <phoneticPr fontId="2"/>
  </si>
  <si>
    <t>　Ｐ：直接工事費（千円）</t>
    <phoneticPr fontId="2"/>
  </si>
  <si>
    <t xml:space="preserve">　Ｔ：工期（か月） </t>
    <phoneticPr fontId="2"/>
  </si>
  <si>
    <r>
      <t>　Kr：共通仮設費率（％）</t>
    </r>
    <r>
      <rPr>
        <vertAlign val="superscript"/>
        <sz val="11"/>
        <color theme="1"/>
        <rFont val="ＭＳ ゴシック"/>
        <family val="3"/>
        <charset val="128"/>
      </rPr>
      <t>（注４）</t>
    </r>
    <phoneticPr fontId="2"/>
  </si>
  <si>
    <r>
      <t>　Kr：共通仮設費率（％）</t>
    </r>
    <r>
      <rPr>
        <vertAlign val="superscript"/>
        <sz val="11"/>
        <color theme="1"/>
        <rFont val="ＭＳ ゴシック"/>
        <family val="3"/>
        <charset val="128"/>
      </rPr>
      <t>（注４）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</si>
  <si>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t>（注１）本表の共通仮設費率は、施工場所が一般的な市街地の比率である。</t>
    <phoneticPr fontId="2"/>
  </si>
  <si>
    <r>
      <t>（注２）Exp( )は、指数関数e</t>
    </r>
    <r>
      <rPr>
        <vertAlign val="superscript"/>
        <sz val="11"/>
        <color theme="1"/>
        <rFont val="ＭＳ ゴシック"/>
        <family val="3"/>
        <charset val="128"/>
      </rPr>
      <t xml:space="preserve">( ) </t>
    </r>
    <r>
      <rPr>
        <sz val="11"/>
        <color theme="1"/>
        <rFont val="ＭＳ ゴシック"/>
        <family val="3"/>
        <charset val="128"/>
      </rPr>
      <t>を表す。eは、ネイピア数（自然対数の底）を表す。</t>
    </r>
    <phoneticPr fontId="2"/>
  </si>
  <si>
    <t xml:space="preserve">（注３）Ｐが以下の範囲を外れる場合は、共通仮設費を別途定めることができる。 </t>
    <phoneticPr fontId="2"/>
  </si>
  <si>
    <t>（注４）Krの値は、小数点以下第３位を四捨五入して２位止めとする。</t>
    <phoneticPr fontId="2"/>
  </si>
  <si>
    <t>　Np：純工事費（千円）</t>
    <phoneticPr fontId="2"/>
  </si>
  <si>
    <t>（注４）Joの値は、小数点以下第３位を四捨五入して２位止めとする。</t>
    <phoneticPr fontId="2"/>
  </si>
  <si>
    <r>
      <t>Ⅴ 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（改修建築工事）</t>
    </r>
    <phoneticPr fontId="2"/>
  </si>
  <si>
    <t xml:space="preserve">（注１）本表の現場管理費率は、施工場所が一般的な市街地の比率である。 </t>
    <phoneticPr fontId="2"/>
  </si>
  <si>
    <r>
      <t>（注２）Exp( )は、指数関数e</t>
    </r>
    <r>
      <rPr>
        <vertAlign val="superscript"/>
        <sz val="11"/>
        <color theme="1"/>
        <rFont val="ＭＳ ゴシック"/>
        <family val="3"/>
        <charset val="128"/>
      </rPr>
      <t>( )</t>
    </r>
    <r>
      <rPr>
        <sz val="11"/>
        <color theme="1"/>
        <rFont val="ＭＳ ゴシック"/>
        <family val="3"/>
        <charset val="128"/>
      </rPr>
      <t xml:space="preserve"> を表す。eは、ネイピア数（自然対数の底）を表す。</t>
    </r>
    <phoneticPr fontId="2"/>
  </si>
  <si>
    <t>（注３）Npが以下の範囲を外れる場合は、現場管理費を別途定めることができる。</t>
    <phoneticPr fontId="2"/>
  </si>
  <si>
    <r>
      <t>　Jo：現場管理費率（％）</t>
    </r>
    <r>
      <rPr>
        <vertAlign val="superscript"/>
        <sz val="11"/>
        <color theme="1"/>
        <rFont val="ＭＳ ゴシック"/>
        <family val="3"/>
        <charset val="128"/>
      </rPr>
      <t>（注４）</t>
    </r>
    <phoneticPr fontId="2"/>
  </si>
  <si>
    <r>
      <t>Ⅰ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（新営電気設備工事）</t>
    </r>
    <rPh sb="2" eb="8">
      <t>キョウツウカセツヒリツ</t>
    </rPh>
    <rPh sb="9" eb="10">
      <t>チュウ</t>
    </rPh>
    <rPh sb="13" eb="14">
      <t>アタラ</t>
    </rPh>
    <rPh sb="15" eb="19">
      <t>デンキセツビ</t>
    </rPh>
    <rPh sb="19" eb="21">
      <t>コウジ</t>
    </rPh>
    <phoneticPr fontId="2"/>
  </si>
  <si>
    <t xml:space="preserve">（注１）本表の共通仮設費率は、施工場所が一般的な市街地の比率である。 </t>
    <phoneticPr fontId="2"/>
  </si>
  <si>
    <t xml:space="preserve">（注４）Krの値は、小数点以下第３位を四捨五入して２位止めとする。 </t>
    <phoneticPr fontId="2"/>
  </si>
  <si>
    <r>
      <t>Ⅱ　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（新営電気設備工事）</t>
    </r>
    <rPh sb="15" eb="19">
      <t>デンキセツビ</t>
    </rPh>
    <phoneticPr fontId="2"/>
  </si>
  <si>
    <r>
      <t>　Jo：現場管理費率（％）</t>
    </r>
    <r>
      <rPr>
        <vertAlign val="superscript"/>
        <sz val="11"/>
        <color theme="1"/>
        <rFont val="ＭＳ ゴシック"/>
        <family val="3"/>
        <charset val="128"/>
      </rPr>
      <t>（注４）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</si>
  <si>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t>（注１）本表の現場管理費率は、施工場所が一般的な市街地の比率である。</t>
    <phoneticPr fontId="2"/>
  </si>
  <si>
    <t xml:space="preserve">（注３）Npが以下の範囲を外れる場合は、現場管理費を別途定めることができる。 </t>
    <phoneticPr fontId="2"/>
  </si>
  <si>
    <t xml:space="preserve">（注４）Joの値は、小数点以下第３位を四捨五入して２位止めとする。 </t>
    <phoneticPr fontId="2"/>
  </si>
  <si>
    <r>
      <t>Ⅳ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（改修電気設備工事）</t>
    </r>
    <rPh sb="2" eb="4">
      <t>キョウツウ</t>
    </rPh>
    <rPh sb="4" eb="6">
      <t>カセツ</t>
    </rPh>
    <rPh sb="6" eb="7">
      <t>ヒ</t>
    </rPh>
    <rPh sb="7" eb="8">
      <t>リツ</t>
    </rPh>
    <rPh sb="9" eb="10">
      <t>チュウ</t>
    </rPh>
    <rPh sb="13" eb="15">
      <t>カイシュウ</t>
    </rPh>
    <rPh sb="15" eb="19">
      <t>デンキセツビ</t>
    </rPh>
    <rPh sb="19" eb="21">
      <t>コウジ</t>
    </rPh>
    <phoneticPr fontId="2"/>
  </si>
  <si>
    <r>
      <t>（注２）Exp( )は、指数関数e</t>
    </r>
    <r>
      <rPr>
        <vertAlign val="superscript"/>
        <sz val="11"/>
        <color theme="1"/>
        <rFont val="ＭＳ ゴシック"/>
        <family val="3"/>
        <charset val="128"/>
      </rPr>
      <t>( )</t>
    </r>
    <r>
      <rPr>
        <sz val="11"/>
        <color theme="1"/>
        <rFont val="ＭＳ ゴシック"/>
        <family val="3"/>
        <charset val="128"/>
      </rPr>
      <t xml:space="preserve"> を表す。eは、ネイピア数（自然対数の底）を表す。 </t>
    </r>
    <phoneticPr fontId="2"/>
  </si>
  <si>
    <t>（注３）Ｐが以下の範囲を外れる場合は、共通仮設費を別途定めることができる。</t>
    <phoneticPr fontId="2"/>
  </si>
  <si>
    <r>
      <t>Ⅴ 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（改修電気設備工事）</t>
    </r>
    <rPh sb="15" eb="19">
      <t>デンキセツビ</t>
    </rPh>
    <phoneticPr fontId="2"/>
  </si>
  <si>
    <r>
      <t>Ⅰ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（新営機械設備工事）</t>
    </r>
    <rPh sb="2" eb="8">
      <t>キョウツウカセツヒリツ</t>
    </rPh>
    <rPh sb="9" eb="10">
      <t>チュウ</t>
    </rPh>
    <rPh sb="13" eb="14">
      <t>アタラ</t>
    </rPh>
    <rPh sb="15" eb="17">
      <t>キカイ</t>
    </rPh>
    <rPh sb="17" eb="19">
      <t>セツビ</t>
    </rPh>
    <rPh sb="19" eb="21">
      <t>コウジ</t>
    </rPh>
    <phoneticPr fontId="2"/>
  </si>
  <si>
    <r>
      <t>Ⅱ　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（新営機械設備工事）</t>
    </r>
    <rPh sb="15" eb="17">
      <t>キカイ</t>
    </rPh>
    <rPh sb="17" eb="19">
      <t>セツビ</t>
    </rPh>
    <rPh sb="19" eb="21">
      <t>コウジ</t>
    </rPh>
    <phoneticPr fontId="2"/>
  </si>
  <si>
    <r>
      <t>　Jo：現場管理費率（％）</t>
    </r>
    <r>
      <rPr>
        <vertAlign val="superscript"/>
        <sz val="11"/>
        <color theme="1"/>
        <rFont val="ＭＳ ゴシック"/>
        <family val="3"/>
        <charset val="128"/>
      </rPr>
      <t xml:space="preserve">（注４） </t>
    </r>
    <phoneticPr fontId="2"/>
  </si>
  <si>
    <r>
      <t>Ⅳ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（改修機械設備工事）</t>
    </r>
    <rPh sb="2" eb="4">
      <t>キョウツウ</t>
    </rPh>
    <rPh sb="4" eb="6">
      <t>カセツ</t>
    </rPh>
    <rPh sb="6" eb="7">
      <t>ヒ</t>
    </rPh>
    <rPh sb="7" eb="8">
      <t>リツ</t>
    </rPh>
    <rPh sb="9" eb="10">
      <t>チュウ</t>
    </rPh>
    <rPh sb="13" eb="15">
      <t>カイシュウ</t>
    </rPh>
    <rPh sb="15" eb="17">
      <t>キカイ</t>
    </rPh>
    <rPh sb="17" eb="19">
      <t>セツビ</t>
    </rPh>
    <rPh sb="19" eb="21">
      <t>コウジ</t>
    </rPh>
    <phoneticPr fontId="2"/>
  </si>
  <si>
    <r>
      <t>Ⅴ 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（改修機械設備工事）</t>
    </r>
    <rPh sb="15" eb="17">
      <t>キカイ</t>
    </rPh>
    <rPh sb="17" eb="19">
      <t>セツビ</t>
    </rPh>
    <rPh sb="19" eb="21">
      <t>コウジ</t>
    </rPh>
    <phoneticPr fontId="2"/>
  </si>
  <si>
    <r>
      <t>Ⅰ 共通仮設費率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（昇降機設備工事）</t>
    </r>
    <rPh sb="2" eb="8">
      <t>キョウツウカセツヒリツ</t>
    </rPh>
    <rPh sb="9" eb="10">
      <t>チュウ</t>
    </rPh>
    <rPh sb="13" eb="16">
      <t>ショウコウキ</t>
    </rPh>
    <rPh sb="16" eb="18">
      <t>セツビ</t>
    </rPh>
    <rPh sb="18" eb="20">
      <t>コウジ</t>
    </rPh>
    <phoneticPr fontId="2"/>
  </si>
  <si>
    <r>
      <t>Ⅱ　現場管理費率</t>
    </r>
    <r>
      <rPr>
        <vertAlign val="superscript"/>
        <sz val="11"/>
        <color theme="1"/>
        <rFont val="ＭＳ ゴシック"/>
        <family val="3"/>
        <charset val="128"/>
      </rPr>
      <t>（注１）</t>
    </r>
    <r>
      <rPr>
        <sz val="11"/>
        <color theme="1"/>
        <rFont val="ＭＳ ゴシック"/>
        <family val="3"/>
        <charset val="128"/>
      </rPr>
      <t>（昇降機設備工事）</t>
    </r>
    <rPh sb="13" eb="16">
      <t>ショウコウキ</t>
    </rPh>
    <rPh sb="16" eb="18">
      <t>セツビ</t>
    </rPh>
    <rPh sb="18" eb="20">
      <t>コウジ</t>
    </rPh>
    <phoneticPr fontId="2"/>
  </si>
  <si>
    <r>
      <t>　Kr＝Exp( 3.346 - 0.282 × loge P + 0.625 × loge T 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</si>
  <si>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r>
      <t>　Jo＝Exp(5.899 - 0.447 × logeNp + 0.831 × logeT)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</si>
  <si>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t xml:space="preserve">　Ｇｐ＝３２．５９７－３．５９１× log10 （Ｃｐ） </t>
    <phoneticPr fontId="2"/>
  </si>
  <si>
    <r>
      <t>　Kr＝Exp( 3.962 - 0.315 × loge P + 0.531 × loge T 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</si>
  <si>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r>
      <t>　Jo＝Exp(7.079 - 0.538 × logeNp + 0.773 × logeT)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phoneticPr fontId="2"/>
  </si>
  <si>
    <r>
      <t>　Kr＝Exp( 3.086 - 0.283 × loge P + 0.673 × loge T )</t>
    </r>
    <r>
      <rPr>
        <vertAlign val="superscript"/>
        <sz val="11"/>
        <color theme="1"/>
        <rFont val="ＭＳ ゴシック"/>
        <family val="3"/>
        <charset val="128"/>
      </rPr>
      <t xml:space="preserve">（注２・ ３） </t>
    </r>
    <phoneticPr fontId="2"/>
  </si>
  <si>
    <r>
      <t>　Jo＝Exp(5.961 - 0.387 × logeNp + 0.629 × logeT)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phoneticPr fontId="2"/>
  </si>
  <si>
    <r>
      <t>　Kr＝Exp( 1.751 - 0.119 × loge P + 0.393 × loge T 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phoneticPr fontId="2"/>
  </si>
  <si>
    <r>
      <t>　Jo＝Exp(6.038 - 0.431 × logeNp + 0.736 × logeT)</t>
    </r>
    <r>
      <rPr>
        <vertAlign val="superscript"/>
        <sz val="11"/>
        <color theme="1"/>
        <rFont val="ＭＳ ゴシック"/>
        <family val="3"/>
        <charset val="128"/>
      </rPr>
      <t xml:space="preserve">（注２・ ３） </t>
    </r>
    <phoneticPr fontId="2"/>
  </si>
  <si>
    <r>
      <t>　Kr＝Exp( 2.173 - 0.178 × loge P  + 0.481 × loge T 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</si>
  <si>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r>
      <t>　Jo＝Exp(4.723 - 0.252 × logeNp + 0.428 × logeT)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phoneticPr fontId="2"/>
  </si>
  <si>
    <r>
      <t>　Kr＝Exp( 2.478 - 0.173 × loge P  + 0.383 × loge T 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</si>
  <si>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r>
      <t>　Jo＝Exp(6.221 - 0.461 × logeNp + 0.800 × logeT)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r>
      <rPr>
        <sz val="11"/>
        <color theme="1"/>
        <rFont val="ＭＳ ゴシック"/>
        <family val="3"/>
        <charset val="128"/>
      </rPr>
      <t xml:space="preserve"> </t>
    </r>
    <phoneticPr fontId="2"/>
  </si>
  <si>
    <r>
      <t>　Kr＝Exp( 4.577 - 0.323 × loge P )</t>
    </r>
    <r>
      <rPr>
        <vertAlign val="superscript"/>
        <sz val="11"/>
        <color theme="1"/>
        <rFont val="ＭＳ ゴシック"/>
        <family val="3"/>
        <charset val="128"/>
      </rPr>
      <t xml:space="preserve">（注２・ ３） </t>
    </r>
    <phoneticPr fontId="2"/>
  </si>
  <si>
    <r>
      <t>　Jo＝Exp(7.438 - 0.448 × logeNp)</t>
    </r>
    <r>
      <rPr>
        <vertAlign val="superscript"/>
        <sz val="11"/>
        <color theme="1"/>
        <rFont val="ＭＳ ゴシック"/>
        <family val="3"/>
        <charset val="128"/>
      </rPr>
      <t>（注２・ ３）</t>
    </r>
    <phoneticPr fontId="2"/>
  </si>
  <si>
    <t>(①－①')×％</t>
    <phoneticPr fontId="2"/>
  </si>
  <si>
    <t>(③－①')×％</t>
    <phoneticPr fontId="2"/>
  </si>
  <si>
    <t>(①－①')×％</t>
  </si>
  <si>
    <t>①＋②＋②'</t>
  </si>
  <si>
    <t>(③－①')×％</t>
  </si>
  <si>
    <t>③＋④</t>
  </si>
  <si>
    <t>⑤×％</t>
  </si>
  <si>
    <t>・必ず国土交通省「公共建築工事積算基準（平成２８年改定）」および「同共通費積算基準（令和８年改定）」を参照の上、ご自身で計算結果の確認をお願いします。</t>
    <rPh sb="1" eb="2">
      <t>カナラ</t>
    </rPh>
    <rPh sb="3" eb="5">
      <t>コクド</t>
    </rPh>
    <rPh sb="5" eb="8">
      <t>コウツウショウ</t>
    </rPh>
    <rPh sb="9" eb="11">
      <t>コウキョウ</t>
    </rPh>
    <rPh sb="11" eb="13">
      <t>ケンチク</t>
    </rPh>
    <rPh sb="13" eb="15">
      <t>コウジ</t>
    </rPh>
    <rPh sb="15" eb="17">
      <t>セキサン</t>
    </rPh>
    <rPh sb="17" eb="19">
      <t>キジュン</t>
    </rPh>
    <rPh sb="20" eb="22">
      <t>ヘイセイ</t>
    </rPh>
    <rPh sb="24" eb="25">
      <t>ネン</t>
    </rPh>
    <rPh sb="25" eb="27">
      <t>カイテイ</t>
    </rPh>
    <rPh sb="33" eb="34">
      <t>ドウ</t>
    </rPh>
    <rPh sb="34" eb="37">
      <t>キョウツウヒ</t>
    </rPh>
    <rPh sb="37" eb="41">
      <t>セキサンキジュン</t>
    </rPh>
    <rPh sb="42" eb="44">
      <t>レイワ</t>
    </rPh>
    <rPh sb="45" eb="46">
      <t>ネン</t>
    </rPh>
    <rPh sb="46" eb="48">
      <t>カイテイ</t>
    </rPh>
    <rPh sb="51" eb="53">
      <t>サンショウ</t>
    </rPh>
    <rPh sb="54" eb="55">
      <t>ウエ</t>
    </rPh>
    <rPh sb="57" eb="59">
      <t>ジシン</t>
    </rPh>
    <rPh sb="60" eb="62">
      <t>ケイサン</t>
    </rPh>
    <rPh sb="62" eb="64">
      <t>ケッカ</t>
    </rPh>
    <rPh sb="65" eb="67">
      <t>カクニン</t>
    </rPh>
    <rPh sb="69" eb="70">
      <t>ネガ</t>
    </rPh>
    <phoneticPr fontId="2"/>
  </si>
  <si>
    <t xml:space="preserve">         10,000（千円） ≦ Ｐ ≦ 5,000,000（千円）</t>
    <phoneticPr fontId="2"/>
  </si>
  <si>
    <t>　　　　 10,000（千円） ≦ Np ≦ 5,000,000（千円）</t>
    <phoneticPr fontId="2"/>
  </si>
  <si>
    <t xml:space="preserve"> 3,000（千円） ≦ Ｐ ≦ 1,000,000（千円）</t>
    <phoneticPr fontId="2"/>
  </si>
  <si>
    <t xml:space="preserve"> 3,000（千円） ≦ Np ≦ 1,000,000（千円）</t>
    <phoneticPr fontId="2"/>
  </si>
  <si>
    <t>　　　　 10,000（千円） ≦ Ｐ ≦ 1,000,000（千円）</t>
    <phoneticPr fontId="2"/>
  </si>
  <si>
    <t>　　　　 10,000（千円） ≦ Np ≦ 1,000,000（千円）</t>
    <phoneticPr fontId="2"/>
  </si>
  <si>
    <t xml:space="preserve"> 3,000（千円） ≦ Np ≦ 1,000,000（千円） </t>
    <phoneticPr fontId="2"/>
  </si>
  <si>
    <t xml:space="preserve">　　　　 10,000（千円） ≦ Ｐ ≦ 1,000,000（千円） </t>
    <phoneticPr fontId="2"/>
  </si>
  <si>
    <t xml:space="preserve">　　　　 10,000（千円） ≦ Np ≦ 1,000,000（千円） </t>
    <phoneticPr fontId="2"/>
  </si>
  <si>
    <t>　　　　 5,000（千円） ≦ Ｐ ≦ 500,000（千円）</t>
    <phoneticPr fontId="2"/>
  </si>
  <si>
    <t xml:space="preserve">　　　　 5,000（千円） ≦ Np ≦ 500,000（千円）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</si>
</sst>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,##0_);[Red]\(#,##0\)"/>
    <numFmt numFmtId="179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178" fontId="1" fillId="2" borderId="1" xfId="0" applyNumberFormat="1" applyFont="1" applyFill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178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179" fontId="1" fillId="3" borderId="1" xfId="0" applyNumberFormat="1" applyFont="1" applyFill="1" applyBorder="1">
      <alignment vertical="center"/>
    </xf>
    <xf numFmtId="178" fontId="1" fillId="0" borderId="1" xfId="0" applyNumberFormat="1" applyFont="1" applyFill="1" applyBorder="1">
      <alignment vertical="center"/>
    </xf>
    <xf numFmtId="0" fontId="1" fillId="4" borderId="0" xfId="0" applyFont="1" applyFill="1">
      <alignment vertical="center"/>
    </xf>
    <xf numFmtId="0" fontId="1" fillId="4" borderId="0" xfId="0" applyFont="1" applyFill="1" applyAlignment="1">
      <alignment horizontal="right" vertical="center"/>
    </xf>
    <xf numFmtId="177" fontId="1" fillId="0" borderId="1" xfId="0" applyNumberFormat="1" applyFont="1" applyFill="1" applyBorder="1">
      <alignment vertical="center"/>
    </xf>
    <xf numFmtId="0" fontId="4" fillId="4" borderId="0" xfId="0" applyFont="1" applyFill="1">
      <alignment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4" xfId="0" applyFont="1" applyFill="1" applyBorder="1">
      <alignment vertical="center"/>
    </xf>
    <xf numFmtId="0" fontId="1" fillId="4" borderId="5" xfId="0" applyFont="1" applyFill="1" applyBorder="1">
      <alignment vertical="center"/>
    </xf>
    <xf numFmtId="0" fontId="1" fillId="4" borderId="0" xfId="0" applyFont="1" applyFill="1" applyBorder="1">
      <alignment vertical="center"/>
    </xf>
    <xf numFmtId="0" fontId="1" fillId="4" borderId="6" xfId="0" applyFont="1" applyFill="1" applyBorder="1">
      <alignment vertical="center"/>
    </xf>
    <xf numFmtId="0" fontId="1" fillId="4" borderId="7" xfId="0" applyFont="1" applyFill="1" applyBorder="1">
      <alignment vertical="center"/>
    </xf>
    <xf numFmtId="0" fontId="1" fillId="4" borderId="8" xfId="0" applyFont="1" applyFill="1" applyBorder="1">
      <alignment vertical="center"/>
    </xf>
    <xf numFmtId="0" fontId="1" fillId="4" borderId="9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A0C7-72F1-422C-A857-E9897DD2670E}">
  <sheetPr codeName="Sheet1"/>
  <dimension ref="A1:C22"/>
  <sheetViews>
    <sheetView tabSelected="1" workbookViewId="0">
      <selection activeCell="B9" sqref="B9"/>
    </sheetView>
  </sheetViews>
  <sheetFormatPr defaultRowHeight="18" x14ac:dyDescent="0.45"/>
  <cols>
    <col min="2" max="2" width="68.19921875" customWidth="1"/>
  </cols>
  <sheetData>
    <row r="1" spans="1:3" x14ac:dyDescent="0.45">
      <c r="A1" s="31"/>
      <c r="B1" s="31"/>
      <c r="C1" s="31"/>
    </row>
    <row r="2" spans="1:3" x14ac:dyDescent="0.45">
      <c r="A2" s="31"/>
      <c r="B2" s="13" t="s">
        <v>0</v>
      </c>
      <c r="C2" s="31"/>
    </row>
    <row r="3" spans="1:3" ht="30" customHeight="1" x14ac:dyDescent="0.45">
      <c r="A3" s="31"/>
      <c r="B3" s="32" t="s">
        <v>1</v>
      </c>
      <c r="C3" s="31"/>
    </row>
    <row r="4" spans="1:3" x14ac:dyDescent="0.45">
      <c r="A4" s="31"/>
      <c r="B4" s="13"/>
      <c r="C4" s="31"/>
    </row>
    <row r="5" spans="1:3" x14ac:dyDescent="0.45">
      <c r="A5" s="31"/>
      <c r="B5" s="13" t="s">
        <v>2</v>
      </c>
      <c r="C5" s="31"/>
    </row>
    <row r="6" spans="1:3" ht="26.4" x14ac:dyDescent="0.45">
      <c r="A6" s="31"/>
      <c r="B6" s="32" t="s">
        <v>3</v>
      </c>
      <c r="C6" s="31"/>
    </row>
    <row r="7" spans="1:3" ht="45" customHeight="1" x14ac:dyDescent="0.45">
      <c r="B7" s="32" t="s">
        <v>113</v>
      </c>
    </row>
    <row r="8" spans="1:3" x14ac:dyDescent="0.45">
      <c r="A8" s="31"/>
      <c r="B8" s="13"/>
      <c r="C8" s="31"/>
    </row>
    <row r="9" spans="1:3" ht="32.4" customHeight="1" x14ac:dyDescent="0.45">
      <c r="A9" s="31"/>
      <c r="B9" s="33" t="s">
        <v>33</v>
      </c>
      <c r="C9" s="31"/>
    </row>
    <row r="10" spans="1:3" x14ac:dyDescent="0.45">
      <c r="A10" s="31"/>
      <c r="B10" s="31"/>
      <c r="C10" s="31"/>
    </row>
    <row r="11" spans="1:3" x14ac:dyDescent="0.45">
      <c r="A11" s="31"/>
      <c r="B11" s="13" t="s">
        <v>4</v>
      </c>
      <c r="C11" s="31"/>
    </row>
    <row r="12" spans="1:3" x14ac:dyDescent="0.45">
      <c r="A12" s="31"/>
      <c r="B12" s="2" t="s">
        <v>5</v>
      </c>
      <c r="C12" s="31"/>
    </row>
    <row r="13" spans="1:3" x14ac:dyDescent="0.45">
      <c r="A13" s="31"/>
      <c r="B13" s="31"/>
      <c r="C13" s="31"/>
    </row>
    <row r="14" spans="1:3" x14ac:dyDescent="0.45">
      <c r="A14" s="31"/>
      <c r="B14" s="31"/>
      <c r="C14" s="31"/>
    </row>
    <row r="15" spans="1:3" x14ac:dyDescent="0.45">
      <c r="A15" s="31"/>
      <c r="B15" s="31"/>
      <c r="C15" s="31"/>
    </row>
    <row r="16" spans="1:3" x14ac:dyDescent="0.45">
      <c r="A16" s="31"/>
      <c r="B16" s="31"/>
      <c r="C16" s="31"/>
    </row>
    <row r="17" spans="1:3" x14ac:dyDescent="0.45">
      <c r="A17" s="31"/>
      <c r="B17" s="31"/>
      <c r="C17" s="31"/>
    </row>
    <row r="18" spans="1:3" x14ac:dyDescent="0.45">
      <c r="A18" s="31"/>
      <c r="B18" s="31"/>
      <c r="C18" s="31"/>
    </row>
    <row r="19" spans="1:3" x14ac:dyDescent="0.45">
      <c r="A19" s="31"/>
      <c r="B19" s="31"/>
      <c r="C19" s="31"/>
    </row>
    <row r="20" spans="1:3" x14ac:dyDescent="0.45">
      <c r="A20" s="31"/>
      <c r="B20" s="31"/>
      <c r="C20" s="31"/>
    </row>
    <row r="21" spans="1:3" x14ac:dyDescent="0.45">
      <c r="A21" s="31"/>
      <c r="B21" s="31"/>
      <c r="C21" s="31"/>
    </row>
    <row r="22" spans="1:3" x14ac:dyDescent="0.45">
      <c r="A22" s="31"/>
      <c r="B22" s="31"/>
      <c r="C22" s="31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2903-4CC5-4BD0-A562-F8DF81449FC3}">
  <dimension ref="A1:P62"/>
  <sheetViews>
    <sheetView zoomScaleNormal="100" workbookViewId="0">
      <selection activeCell="E5" sqref="E5"/>
    </sheetView>
  </sheetViews>
  <sheetFormatPr defaultColWidth="8" defaultRowHeight="13.2" x14ac:dyDescent="0.45"/>
  <cols>
    <col min="1" max="1" width="3.19921875" style="1" customWidth="1"/>
    <col min="2" max="2" width="35" style="1" customWidth="1"/>
    <col min="3" max="3" width="15" style="1" customWidth="1"/>
    <col min="4" max="4" width="21" style="1" customWidth="1"/>
    <col min="5" max="5" width="15" style="1" customWidth="1"/>
    <col min="6" max="14" width="8" style="1"/>
    <col min="15" max="15" width="19.59765625" style="1" customWidth="1"/>
    <col min="16" max="16" width="2.8984375" style="1" customWidth="1"/>
    <col min="17" max="16384" width="8" style="1"/>
  </cols>
  <sheetData>
    <row r="1" spans="1:16" x14ac:dyDescent="0.45">
      <c r="A1" s="13"/>
      <c r="B1" s="13" t="s">
        <v>6</v>
      </c>
      <c r="C1" s="13"/>
      <c r="D1" s="14" t="s">
        <v>7</v>
      </c>
      <c r="E1" s="3">
        <v>24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45">
      <c r="A2" s="13"/>
      <c r="B2" s="4" t="s">
        <v>8</v>
      </c>
      <c r="C2" s="5" t="s">
        <v>9</v>
      </c>
      <c r="D2" s="5" t="s">
        <v>10</v>
      </c>
      <c r="E2" s="4" t="s">
        <v>11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45">
      <c r="A3" s="13"/>
      <c r="B3" s="6" t="s">
        <v>12</v>
      </c>
      <c r="C3" s="6"/>
      <c r="D3" s="7">
        <v>300000</v>
      </c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45">
      <c r="A4" s="13"/>
      <c r="B4" s="6" t="s">
        <v>13</v>
      </c>
      <c r="C4" s="6" t="s">
        <v>14</v>
      </c>
      <c r="D4" s="7">
        <v>100</v>
      </c>
      <c r="E4" s="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45">
      <c r="A5" s="13"/>
      <c r="B5" s="6" t="s">
        <v>15</v>
      </c>
      <c r="C5" s="15" t="s">
        <v>106</v>
      </c>
      <c r="D5" s="9">
        <f>(D3-D4)*E5/100</f>
        <v>17724.09</v>
      </c>
      <c r="E5" s="10">
        <f>ROUND(EXP(3.346-0.282*LN(D3-D4)+0.625*LN(E1)),2)</f>
        <v>5.91</v>
      </c>
      <c r="F5" s="13" t="s">
        <v>34</v>
      </c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45">
      <c r="A6" s="13"/>
      <c r="B6" s="6" t="s">
        <v>16</v>
      </c>
      <c r="C6" s="6" t="s">
        <v>14</v>
      </c>
      <c r="D6" s="7">
        <v>100</v>
      </c>
      <c r="E6" s="1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45">
      <c r="A7" s="13"/>
      <c r="B7" s="8" t="s">
        <v>17</v>
      </c>
      <c r="C7" s="8" t="s">
        <v>18</v>
      </c>
      <c r="D7" s="9">
        <f>SUM(D3,D5,D6)</f>
        <v>317824.09000000003</v>
      </c>
      <c r="E7" s="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45">
      <c r="A8" s="13"/>
      <c r="B8" s="8" t="s">
        <v>19</v>
      </c>
      <c r="C8" s="8" t="s">
        <v>107</v>
      </c>
      <c r="D8" s="9">
        <f>(D7-D4)*E8/100</f>
        <v>56427.798384000009</v>
      </c>
      <c r="E8" s="10">
        <f>ROUND(EXP(5.899-0.447*LN(D7-D4)+0.831*LN(E1)),2)</f>
        <v>17.760000000000002</v>
      </c>
      <c r="F8" s="13" t="s">
        <v>35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45">
      <c r="A9" s="13"/>
      <c r="B9" s="8" t="s">
        <v>20</v>
      </c>
      <c r="C9" s="8" t="s">
        <v>21</v>
      </c>
      <c r="D9" s="9">
        <f>D7+D8</f>
        <v>374251.88838400005</v>
      </c>
      <c r="E9" s="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45">
      <c r="A10" s="13"/>
      <c r="B10" s="8" t="s">
        <v>22</v>
      </c>
      <c r="C10" s="8" t="s">
        <v>23</v>
      </c>
      <c r="D10" s="9">
        <f>D9*E10/100</f>
        <v>47080.887558707203</v>
      </c>
      <c r="E10" s="11">
        <f>IF(D9&lt;=3000,20.11,IF(D9&gt;3000000,9.34,ROUND(32.597-3.591*LOG10(D9),2)))</f>
        <v>12.58</v>
      </c>
      <c r="F10" s="13" t="s">
        <v>36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45">
      <c r="A11" s="13"/>
      <c r="B11" s="8" t="s">
        <v>24</v>
      </c>
      <c r="C11" s="8"/>
      <c r="D11" s="9">
        <f>D9+D10</f>
        <v>421332.77594270726</v>
      </c>
      <c r="E11" s="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45">
      <c r="A12" s="13"/>
      <c r="B12" s="13"/>
      <c r="C12" s="13"/>
      <c r="D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45">
      <c r="A13" s="13"/>
      <c r="B13" s="13" t="s">
        <v>25</v>
      </c>
      <c r="C13" s="13"/>
      <c r="D13" s="14" t="s">
        <v>7</v>
      </c>
      <c r="E13" s="3">
        <v>12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45">
      <c r="A14" s="13"/>
      <c r="B14" s="4" t="s">
        <v>8</v>
      </c>
      <c r="C14" s="5" t="s">
        <v>9</v>
      </c>
      <c r="D14" s="5" t="s">
        <v>10</v>
      </c>
      <c r="E14" s="4" t="s">
        <v>11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45">
      <c r="A15" s="13"/>
      <c r="B15" s="6" t="s">
        <v>12</v>
      </c>
      <c r="C15" s="6"/>
      <c r="D15" s="7">
        <v>60000</v>
      </c>
      <c r="E15" s="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45">
      <c r="A16" s="13"/>
      <c r="B16" s="6" t="s">
        <v>26</v>
      </c>
      <c r="C16" s="6" t="s">
        <v>14</v>
      </c>
      <c r="D16" s="7">
        <v>100</v>
      </c>
      <c r="E16" s="8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45">
      <c r="A17" s="13"/>
      <c r="B17" s="6" t="s">
        <v>15</v>
      </c>
      <c r="C17" s="15" t="s">
        <v>106</v>
      </c>
      <c r="D17" s="9">
        <f>(D15-D16)*E17/100</f>
        <v>3683.85</v>
      </c>
      <c r="E17" s="10">
        <f>ROUND(EXP(3.962-0.315*LN(D15-D16)+0.531*LN(E13)),2)</f>
        <v>6.15</v>
      </c>
      <c r="F17" s="13" t="s">
        <v>42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45">
      <c r="A18" s="13"/>
      <c r="B18" s="6" t="s">
        <v>16</v>
      </c>
      <c r="C18" s="6" t="s">
        <v>14</v>
      </c>
      <c r="D18" s="7">
        <v>100</v>
      </c>
      <c r="E18" s="1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45">
      <c r="A19" s="13"/>
      <c r="B19" s="8" t="s">
        <v>17</v>
      </c>
      <c r="C19" s="8" t="s">
        <v>18</v>
      </c>
      <c r="D19" s="9">
        <f>SUM(D15,D17,D18)</f>
        <v>63783.85</v>
      </c>
      <c r="E19" s="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45">
      <c r="A20" s="13"/>
      <c r="B20" s="8" t="s">
        <v>19</v>
      </c>
      <c r="C20" s="8" t="s">
        <v>107</v>
      </c>
      <c r="D20" s="9">
        <f>(D19-D16)*E20/100</f>
        <v>13430.923965</v>
      </c>
      <c r="E20" s="10">
        <f>ROUND(EXP(7.079-0.538*LN(D19-D16)+0.773*LN(E13)),2)</f>
        <v>21.09</v>
      </c>
      <c r="F20" s="13" t="s">
        <v>43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45">
      <c r="A21" s="13"/>
      <c r="B21" s="8" t="s">
        <v>20</v>
      </c>
      <c r="C21" s="8" t="s">
        <v>21</v>
      </c>
      <c r="D21" s="9">
        <f>D19+D20</f>
        <v>77214.773965</v>
      </c>
      <c r="E21" s="8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45">
      <c r="A22" s="13"/>
      <c r="B22" s="8" t="s">
        <v>22</v>
      </c>
      <c r="C22" s="8" t="s">
        <v>23</v>
      </c>
      <c r="D22" s="12">
        <f>D21*E22/100</f>
        <v>11620.823481732499</v>
      </c>
      <c r="E22" s="11">
        <f>IF(D21&lt;=3000,20.11,IF(D21&gt;3000000,9.34,ROUND(32.597-3.591*LOG10(D21),2)))</f>
        <v>15.05</v>
      </c>
      <c r="F22" s="13" t="s">
        <v>36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45">
      <c r="A23" s="13"/>
      <c r="B23" s="8" t="s">
        <v>24</v>
      </c>
      <c r="C23" s="8"/>
      <c r="D23" s="9">
        <f>D21+D22</f>
        <v>88835.5974467325</v>
      </c>
      <c r="E23" s="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45">
      <c r="A24" s="13"/>
      <c r="B24" s="16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5.6" x14ac:dyDescent="0.45">
      <c r="A26" s="13"/>
      <c r="B26" s="17" t="s">
        <v>37</v>
      </c>
      <c r="C26" s="18"/>
      <c r="D26" s="18"/>
      <c r="E26" s="19"/>
      <c r="F26" s="13"/>
      <c r="G26" s="17" t="s">
        <v>54</v>
      </c>
      <c r="H26" s="18"/>
      <c r="I26" s="18"/>
      <c r="J26" s="18"/>
      <c r="K26" s="18"/>
      <c r="L26" s="18"/>
      <c r="M26" s="18"/>
      <c r="N26" s="18"/>
      <c r="O26" s="19"/>
      <c r="P26" s="13"/>
    </row>
    <row r="27" spans="1:16" ht="15.6" x14ac:dyDescent="0.45">
      <c r="A27" s="13"/>
      <c r="B27" s="20" t="s">
        <v>91</v>
      </c>
      <c r="C27" s="21"/>
      <c r="D27" s="21"/>
      <c r="E27" s="22"/>
      <c r="F27" s="13"/>
      <c r="G27" s="20" t="s">
        <v>94</v>
      </c>
      <c r="H27" s="21"/>
      <c r="I27" s="21"/>
      <c r="J27" s="21"/>
      <c r="K27" s="21"/>
      <c r="L27" s="21"/>
      <c r="M27" s="21"/>
      <c r="N27" s="21"/>
      <c r="O27" s="22"/>
      <c r="P27" s="13"/>
    </row>
    <row r="28" spans="1:16" x14ac:dyDescent="0.45">
      <c r="A28" s="13"/>
      <c r="B28" s="20"/>
      <c r="C28" s="21"/>
      <c r="D28" s="21"/>
      <c r="E28" s="22"/>
      <c r="F28" s="13"/>
      <c r="G28" s="20"/>
      <c r="H28" s="21"/>
      <c r="I28" s="21"/>
      <c r="J28" s="21"/>
      <c r="K28" s="21"/>
      <c r="L28" s="21"/>
      <c r="M28" s="21"/>
      <c r="N28" s="21"/>
      <c r="O28" s="22"/>
      <c r="P28" s="13"/>
    </row>
    <row r="29" spans="1:16" ht="15.6" x14ac:dyDescent="0.45">
      <c r="A29" s="13"/>
      <c r="B29" s="20" t="s">
        <v>60</v>
      </c>
      <c r="C29" s="21"/>
      <c r="D29" s="21"/>
      <c r="E29" s="22"/>
      <c r="F29" s="13"/>
      <c r="G29" s="20" t="s">
        <v>59</v>
      </c>
      <c r="H29" s="21"/>
      <c r="I29" s="21"/>
      <c r="J29" s="21"/>
      <c r="K29" s="21"/>
      <c r="L29" s="21"/>
      <c r="M29" s="21"/>
      <c r="N29" s="21"/>
      <c r="O29" s="22"/>
      <c r="P29" s="13"/>
    </row>
    <row r="30" spans="1:16" x14ac:dyDescent="0.45">
      <c r="A30" s="13"/>
      <c r="B30" s="20" t="s">
        <v>55</v>
      </c>
      <c r="C30" s="21"/>
      <c r="D30" s="21"/>
      <c r="E30" s="22"/>
      <c r="F30" s="13"/>
      <c r="G30" s="20" t="s">
        <v>57</v>
      </c>
      <c r="H30" s="21"/>
      <c r="I30" s="21"/>
      <c r="J30" s="21"/>
      <c r="K30" s="21"/>
      <c r="L30" s="21"/>
      <c r="M30" s="21"/>
      <c r="N30" s="21"/>
      <c r="O30" s="22"/>
      <c r="P30" s="13"/>
    </row>
    <row r="31" spans="1:16" x14ac:dyDescent="0.45">
      <c r="A31" s="13"/>
      <c r="B31" s="20" t="s">
        <v>56</v>
      </c>
      <c r="C31" s="21"/>
      <c r="D31" s="21"/>
      <c r="E31" s="22"/>
      <c r="F31" s="13"/>
      <c r="G31" s="20" t="s">
        <v>58</v>
      </c>
      <c r="H31" s="21"/>
      <c r="I31" s="21"/>
      <c r="J31" s="21"/>
      <c r="K31" s="21"/>
      <c r="L31" s="21"/>
      <c r="M31" s="21"/>
      <c r="N31" s="21"/>
      <c r="O31" s="22"/>
      <c r="P31" s="13"/>
    </row>
    <row r="32" spans="1:16" x14ac:dyDescent="0.45">
      <c r="A32" s="13"/>
      <c r="B32" s="20"/>
      <c r="C32" s="21"/>
      <c r="D32" s="21"/>
      <c r="E32" s="22"/>
      <c r="F32" s="13"/>
      <c r="G32" s="20"/>
      <c r="H32" s="21"/>
      <c r="I32" s="21"/>
      <c r="J32" s="21"/>
      <c r="K32" s="21"/>
      <c r="L32" s="21"/>
      <c r="M32" s="21"/>
      <c r="N32" s="21"/>
      <c r="O32" s="22"/>
      <c r="P32" s="13"/>
    </row>
    <row r="33" spans="1:16" x14ac:dyDescent="0.45">
      <c r="A33" s="13"/>
      <c r="B33" s="17" t="s">
        <v>61</v>
      </c>
      <c r="C33" s="18"/>
      <c r="D33" s="18"/>
      <c r="E33" s="19"/>
      <c r="F33" s="13"/>
      <c r="G33" s="17" t="s">
        <v>61</v>
      </c>
      <c r="H33" s="18"/>
      <c r="I33" s="18"/>
      <c r="J33" s="18"/>
      <c r="K33" s="18"/>
      <c r="L33" s="18"/>
      <c r="M33" s="18"/>
      <c r="N33" s="18"/>
      <c r="O33" s="19"/>
      <c r="P33" s="13"/>
    </row>
    <row r="34" spans="1:16" ht="15.6" x14ac:dyDescent="0.45">
      <c r="A34" s="13"/>
      <c r="B34" s="20" t="s">
        <v>62</v>
      </c>
      <c r="C34" s="21"/>
      <c r="D34" s="21"/>
      <c r="E34" s="22"/>
      <c r="F34" s="13"/>
      <c r="G34" s="20" t="s">
        <v>62</v>
      </c>
      <c r="H34" s="21"/>
      <c r="I34" s="21"/>
      <c r="J34" s="21"/>
      <c r="K34" s="21"/>
      <c r="L34" s="21"/>
      <c r="M34" s="21"/>
      <c r="N34" s="21"/>
      <c r="O34" s="22"/>
      <c r="P34" s="13"/>
    </row>
    <row r="35" spans="1:16" x14ac:dyDescent="0.45">
      <c r="A35" s="13"/>
      <c r="B35" s="20" t="s">
        <v>63</v>
      </c>
      <c r="C35" s="21"/>
      <c r="D35" s="21"/>
      <c r="E35" s="22"/>
      <c r="F35" s="13"/>
      <c r="G35" s="20" t="s">
        <v>63</v>
      </c>
      <c r="H35" s="21"/>
      <c r="I35" s="21"/>
      <c r="J35" s="21"/>
      <c r="K35" s="21"/>
      <c r="L35" s="21"/>
      <c r="M35" s="21"/>
      <c r="N35" s="21"/>
      <c r="O35" s="22"/>
      <c r="P35" s="13"/>
    </row>
    <row r="36" spans="1:16" x14ac:dyDescent="0.45">
      <c r="A36" s="13"/>
      <c r="B36" s="20" t="s">
        <v>114</v>
      </c>
      <c r="C36" s="21"/>
      <c r="D36" s="21"/>
      <c r="E36" s="22"/>
      <c r="F36" s="13"/>
      <c r="G36" s="20"/>
      <c r="H36" s="21" t="s">
        <v>116</v>
      </c>
      <c r="I36" s="21"/>
      <c r="J36" s="21"/>
      <c r="K36" s="21"/>
      <c r="L36" s="21"/>
      <c r="M36" s="21"/>
      <c r="N36" s="21"/>
      <c r="O36" s="22"/>
      <c r="P36" s="13"/>
    </row>
    <row r="37" spans="1:16" x14ac:dyDescent="0.45">
      <c r="A37" s="13"/>
      <c r="B37" s="23" t="s">
        <v>64</v>
      </c>
      <c r="C37" s="24"/>
      <c r="D37" s="24"/>
      <c r="E37" s="25"/>
      <c r="F37" s="13"/>
      <c r="G37" s="23" t="s">
        <v>64</v>
      </c>
      <c r="H37" s="24"/>
      <c r="I37" s="24"/>
      <c r="J37" s="24"/>
      <c r="K37" s="24"/>
      <c r="L37" s="24"/>
      <c r="M37" s="24"/>
      <c r="N37" s="24"/>
      <c r="O37" s="25"/>
      <c r="P37" s="13"/>
    </row>
    <row r="38" spans="1:16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15.6" x14ac:dyDescent="0.45">
      <c r="A40" s="13"/>
      <c r="B40" s="17" t="s">
        <v>38</v>
      </c>
      <c r="C40" s="18"/>
      <c r="D40" s="18"/>
      <c r="E40" s="19"/>
      <c r="F40" s="13"/>
      <c r="G40" s="17" t="s">
        <v>67</v>
      </c>
      <c r="H40" s="18"/>
      <c r="I40" s="18"/>
      <c r="J40" s="18"/>
      <c r="K40" s="18"/>
      <c r="L40" s="18"/>
      <c r="M40" s="18"/>
      <c r="N40" s="18"/>
      <c r="O40" s="19"/>
      <c r="P40" s="13"/>
    </row>
    <row r="41" spans="1:16" ht="15.6" x14ac:dyDescent="0.45">
      <c r="A41" s="13"/>
      <c r="B41" s="20" t="s">
        <v>92</v>
      </c>
      <c r="C41" s="21"/>
      <c r="D41" s="21"/>
      <c r="E41" s="22"/>
      <c r="F41" s="13"/>
      <c r="G41" s="20" t="s">
        <v>95</v>
      </c>
      <c r="H41" s="21"/>
      <c r="I41" s="21"/>
      <c r="J41" s="21"/>
      <c r="K41" s="21"/>
      <c r="L41" s="21"/>
      <c r="M41" s="21"/>
      <c r="N41" s="21"/>
      <c r="O41" s="22"/>
      <c r="P41" s="13"/>
    </row>
    <row r="42" spans="1:16" x14ac:dyDescent="0.45">
      <c r="A42" s="13"/>
      <c r="B42" s="20"/>
      <c r="C42" s="21"/>
      <c r="D42" s="21"/>
      <c r="E42" s="22"/>
      <c r="F42" s="13"/>
      <c r="G42" s="20"/>
      <c r="H42" s="21"/>
      <c r="I42" s="21"/>
      <c r="J42" s="21"/>
      <c r="K42" s="21"/>
      <c r="L42" s="21"/>
      <c r="M42" s="21"/>
      <c r="N42" s="21"/>
      <c r="O42" s="22"/>
      <c r="P42" s="13"/>
    </row>
    <row r="43" spans="1:16" ht="15.6" x14ac:dyDescent="0.45">
      <c r="A43" s="13"/>
      <c r="B43" s="20" t="s">
        <v>71</v>
      </c>
      <c r="C43" s="21"/>
      <c r="D43" s="21"/>
      <c r="E43" s="22"/>
      <c r="F43" s="13"/>
      <c r="G43" s="20" t="s">
        <v>71</v>
      </c>
      <c r="H43" s="21"/>
      <c r="I43" s="21"/>
      <c r="J43" s="21"/>
      <c r="K43" s="21"/>
      <c r="L43" s="21"/>
      <c r="M43" s="21"/>
      <c r="N43" s="21"/>
      <c r="O43" s="22"/>
      <c r="P43" s="13"/>
    </row>
    <row r="44" spans="1:16" x14ac:dyDescent="0.45">
      <c r="A44" s="13"/>
      <c r="B44" s="20" t="s">
        <v>65</v>
      </c>
      <c r="C44" s="21"/>
      <c r="D44" s="21"/>
      <c r="E44" s="22"/>
      <c r="F44" s="13"/>
      <c r="G44" s="20" t="s">
        <v>65</v>
      </c>
      <c r="H44" s="21"/>
      <c r="I44" s="21"/>
      <c r="J44" s="21"/>
      <c r="K44" s="21"/>
      <c r="L44" s="21"/>
      <c r="M44" s="21"/>
      <c r="N44" s="21"/>
      <c r="O44" s="22"/>
      <c r="P44" s="13"/>
    </row>
    <row r="45" spans="1:16" x14ac:dyDescent="0.45">
      <c r="A45" s="13"/>
      <c r="B45" s="20" t="s">
        <v>56</v>
      </c>
      <c r="C45" s="21"/>
      <c r="D45" s="21"/>
      <c r="E45" s="22"/>
      <c r="F45" s="13"/>
      <c r="G45" s="20" t="s">
        <v>56</v>
      </c>
      <c r="H45" s="21"/>
      <c r="I45" s="21"/>
      <c r="J45" s="21"/>
      <c r="K45" s="21"/>
      <c r="L45" s="21"/>
      <c r="M45" s="21"/>
      <c r="N45" s="21"/>
      <c r="O45" s="22"/>
      <c r="P45" s="13"/>
    </row>
    <row r="46" spans="1:16" x14ac:dyDescent="0.45">
      <c r="A46" s="13"/>
      <c r="B46" s="20"/>
      <c r="C46" s="21"/>
      <c r="D46" s="21"/>
      <c r="E46" s="22"/>
      <c r="F46" s="13"/>
      <c r="G46" s="20"/>
      <c r="H46" s="21"/>
      <c r="I46" s="21"/>
      <c r="J46" s="21"/>
      <c r="K46" s="21"/>
      <c r="L46" s="21"/>
      <c r="M46" s="21"/>
      <c r="N46" s="21"/>
      <c r="O46" s="22"/>
      <c r="P46" s="13"/>
    </row>
    <row r="47" spans="1:16" x14ac:dyDescent="0.45">
      <c r="A47" s="13"/>
      <c r="B47" s="17" t="s">
        <v>39</v>
      </c>
      <c r="C47" s="18"/>
      <c r="D47" s="18"/>
      <c r="E47" s="19"/>
      <c r="F47" s="13"/>
      <c r="G47" s="17" t="s">
        <v>68</v>
      </c>
      <c r="H47" s="18"/>
      <c r="I47" s="18"/>
      <c r="J47" s="18"/>
      <c r="K47" s="18"/>
      <c r="L47" s="18"/>
      <c r="M47" s="18"/>
      <c r="N47" s="18"/>
      <c r="O47" s="19"/>
      <c r="P47" s="13"/>
    </row>
    <row r="48" spans="1:16" ht="15.6" x14ac:dyDescent="0.45">
      <c r="A48" s="13"/>
      <c r="B48" s="20" t="s">
        <v>62</v>
      </c>
      <c r="C48" s="21"/>
      <c r="D48" s="21"/>
      <c r="E48" s="22"/>
      <c r="F48" s="13"/>
      <c r="G48" s="20" t="s">
        <v>69</v>
      </c>
      <c r="H48" s="21"/>
      <c r="I48" s="21"/>
      <c r="J48" s="21"/>
      <c r="K48" s="21"/>
      <c r="L48" s="21"/>
      <c r="M48" s="21"/>
      <c r="N48" s="21"/>
      <c r="O48" s="22"/>
      <c r="P48" s="13"/>
    </row>
    <row r="49" spans="1:16" x14ac:dyDescent="0.45">
      <c r="A49" s="13"/>
      <c r="B49" s="20" t="s">
        <v>40</v>
      </c>
      <c r="C49" s="21"/>
      <c r="D49" s="21"/>
      <c r="E49" s="22"/>
      <c r="F49" s="13"/>
      <c r="G49" s="20" t="s">
        <v>70</v>
      </c>
      <c r="H49" s="21"/>
      <c r="I49" s="21"/>
      <c r="J49" s="21"/>
      <c r="K49" s="21"/>
      <c r="L49" s="21"/>
      <c r="M49" s="21"/>
      <c r="N49" s="21"/>
      <c r="O49" s="22"/>
      <c r="P49" s="13"/>
    </row>
    <row r="50" spans="1:16" x14ac:dyDescent="0.45">
      <c r="A50" s="13"/>
      <c r="B50" s="20" t="s">
        <v>115</v>
      </c>
      <c r="C50" s="21"/>
      <c r="D50" s="21"/>
      <c r="E50" s="22"/>
      <c r="F50" s="13"/>
      <c r="G50" s="20"/>
      <c r="H50" s="21" t="s">
        <v>117</v>
      </c>
      <c r="I50" s="21"/>
      <c r="J50" s="21"/>
      <c r="K50" s="21"/>
      <c r="L50" s="21"/>
      <c r="M50" s="21"/>
      <c r="N50" s="21"/>
      <c r="O50" s="22"/>
      <c r="P50" s="13"/>
    </row>
    <row r="51" spans="1:16" x14ac:dyDescent="0.45">
      <c r="A51" s="13"/>
      <c r="B51" s="23" t="s">
        <v>66</v>
      </c>
      <c r="C51" s="24"/>
      <c r="D51" s="24"/>
      <c r="E51" s="25"/>
      <c r="F51" s="13"/>
      <c r="G51" s="23" t="s">
        <v>66</v>
      </c>
      <c r="H51" s="24"/>
      <c r="I51" s="24"/>
      <c r="J51" s="24"/>
      <c r="K51" s="24"/>
      <c r="L51" s="24"/>
      <c r="M51" s="24"/>
      <c r="N51" s="24"/>
      <c r="O51" s="25"/>
      <c r="P51" s="13"/>
    </row>
    <row r="52" spans="1:16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45">
      <c r="A54" s="13"/>
      <c r="B54" s="17" t="s">
        <v>41</v>
      </c>
      <c r="C54" s="18"/>
      <c r="D54" s="18"/>
      <c r="E54" s="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30" customHeight="1" x14ac:dyDescent="0.45">
      <c r="A55" s="13"/>
      <c r="B55" s="26" t="s">
        <v>44</v>
      </c>
      <c r="C55" s="27" t="s">
        <v>46</v>
      </c>
      <c r="D55" s="28" t="s">
        <v>49</v>
      </c>
      <c r="E55" s="27" t="s">
        <v>48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26.4" x14ac:dyDescent="0.45">
      <c r="A56" s="13"/>
      <c r="B56" s="26" t="s">
        <v>45</v>
      </c>
      <c r="C56" s="29">
        <v>0.2011</v>
      </c>
      <c r="D56" s="30" t="s">
        <v>47</v>
      </c>
      <c r="E56" s="29">
        <v>9.3399999999999997E-2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45">
      <c r="A57" s="13"/>
      <c r="B57" s="20" t="s">
        <v>50</v>
      </c>
      <c r="C57" s="21"/>
      <c r="D57" s="21"/>
      <c r="E57" s="2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45">
      <c r="A58" s="13"/>
      <c r="B58" s="20" t="s">
        <v>93</v>
      </c>
      <c r="C58" s="21"/>
      <c r="D58" s="21"/>
      <c r="E58" s="2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45">
      <c r="A59" s="13"/>
      <c r="B59" s="20" t="s">
        <v>52</v>
      </c>
      <c r="C59" s="21"/>
      <c r="D59" s="21"/>
      <c r="E59" s="2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45">
      <c r="A60" s="13"/>
      <c r="B60" s="20" t="s">
        <v>53</v>
      </c>
      <c r="C60" s="21"/>
      <c r="D60" s="21"/>
      <c r="E60" s="2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45">
      <c r="A61" s="13"/>
      <c r="B61" s="23" t="s">
        <v>51</v>
      </c>
      <c r="C61" s="24"/>
      <c r="D61" s="24"/>
      <c r="E61" s="2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</sheetData>
  <phoneticPr fontId="2"/>
  <pageMargins left="0.7" right="0.7" top="0.75" bottom="0.75" header="0.3" footer="0.3"/>
  <pageSetup paperSize="9" scale="82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7E12-819E-4526-9044-53CE857CA308}">
  <dimension ref="A1:P62"/>
  <sheetViews>
    <sheetView zoomScaleNormal="100" workbookViewId="0">
      <selection activeCell="I9" sqref="I9"/>
    </sheetView>
  </sheetViews>
  <sheetFormatPr defaultColWidth="8" defaultRowHeight="13.2" x14ac:dyDescent="0.45"/>
  <cols>
    <col min="1" max="1" width="3.19921875" style="1" customWidth="1"/>
    <col min="2" max="2" width="35" style="1" customWidth="1"/>
    <col min="3" max="3" width="15" style="1" customWidth="1"/>
    <col min="4" max="4" width="21" style="1" customWidth="1"/>
    <col min="5" max="5" width="15" style="1" customWidth="1"/>
    <col min="6" max="14" width="8" style="1"/>
    <col min="15" max="15" width="19" style="1" customWidth="1"/>
    <col min="16" max="16" width="2.8984375" style="1" customWidth="1"/>
    <col min="17" max="16384" width="8" style="1"/>
  </cols>
  <sheetData>
    <row r="1" spans="1:16" x14ac:dyDescent="0.45">
      <c r="A1" s="13"/>
      <c r="B1" s="13" t="s">
        <v>28</v>
      </c>
      <c r="C1" s="13"/>
      <c r="D1" s="14" t="s">
        <v>7</v>
      </c>
      <c r="E1" s="3">
        <v>12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45">
      <c r="A2" s="13"/>
      <c r="B2" s="4" t="s">
        <v>8</v>
      </c>
      <c r="C2" s="5" t="s">
        <v>9</v>
      </c>
      <c r="D2" s="5" t="s">
        <v>10</v>
      </c>
      <c r="E2" s="4" t="s">
        <v>11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45">
      <c r="A3" s="13"/>
      <c r="B3" s="6" t="s">
        <v>12</v>
      </c>
      <c r="C3" s="6"/>
      <c r="D3" s="7">
        <v>60000</v>
      </c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45">
      <c r="A4" s="13"/>
      <c r="B4" s="6" t="s">
        <v>13</v>
      </c>
      <c r="C4" s="6" t="s">
        <v>14</v>
      </c>
      <c r="D4" s="7">
        <v>100</v>
      </c>
      <c r="E4" s="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45">
      <c r="A5" s="13"/>
      <c r="B5" s="6" t="s">
        <v>15</v>
      </c>
      <c r="C5" s="15" t="s">
        <v>106</v>
      </c>
      <c r="D5" s="9">
        <f>(D3-D4)*E5/100</f>
        <v>3102.82</v>
      </c>
      <c r="E5" s="10">
        <f>ROUND(EXP(3.086-0.283*LN(D3-D4)+0.673*LN(E1)),2)</f>
        <v>5.18</v>
      </c>
      <c r="F5" s="13" t="s">
        <v>34</v>
      </c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45">
      <c r="A6" s="13"/>
      <c r="B6" s="6" t="s">
        <v>16</v>
      </c>
      <c r="C6" s="6" t="s">
        <v>14</v>
      </c>
      <c r="D6" s="7">
        <v>100</v>
      </c>
      <c r="E6" s="1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45">
      <c r="A7" s="13"/>
      <c r="B7" s="8" t="s">
        <v>17</v>
      </c>
      <c r="C7" s="8" t="s">
        <v>18</v>
      </c>
      <c r="D7" s="9">
        <f>SUM(D3,D5,D6)</f>
        <v>63202.82</v>
      </c>
      <c r="E7" s="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45">
      <c r="A8" s="13"/>
      <c r="B8" s="8" t="s">
        <v>19</v>
      </c>
      <c r="C8" s="8" t="s">
        <v>107</v>
      </c>
      <c r="D8" s="9">
        <f>(D7-D4)*E8/100</f>
        <v>16217.424739999999</v>
      </c>
      <c r="E8" s="10">
        <f>ROUND(EXP(5.961-0.387*LN(D7-D4)+0.629*LN(E1)),2)</f>
        <v>25.7</v>
      </c>
      <c r="F8" s="13" t="s">
        <v>35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45">
      <c r="A9" s="13"/>
      <c r="B9" s="8" t="s">
        <v>20</v>
      </c>
      <c r="C9" s="8" t="s">
        <v>21</v>
      </c>
      <c r="D9" s="9">
        <f>D7+D8</f>
        <v>79420.244739999995</v>
      </c>
      <c r="E9" s="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45">
      <c r="A10" s="13"/>
      <c r="B10" s="8" t="s">
        <v>22</v>
      </c>
      <c r="C10" s="8" t="s">
        <v>23</v>
      </c>
      <c r="D10" s="9">
        <f>D9*E10/100</f>
        <v>11913.036710999999</v>
      </c>
      <c r="E10" s="11">
        <f>IF(D9&lt;=3000,20.11,IF(D9&gt;3000000,9.34,ROUND(32.597-3.591*LOG10(D9),2)))</f>
        <v>15</v>
      </c>
      <c r="F10" s="13" t="s">
        <v>36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45">
      <c r="A11" s="13"/>
      <c r="B11" s="8" t="s">
        <v>24</v>
      </c>
      <c r="C11" s="8"/>
      <c r="D11" s="9">
        <f>D9+D10</f>
        <v>91333.281450999988</v>
      </c>
      <c r="E11" s="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45">
      <c r="A12" s="13"/>
      <c r="B12" s="13"/>
      <c r="C12" s="13"/>
      <c r="D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45">
      <c r="A13" s="13"/>
      <c r="B13" s="13" t="s">
        <v>29</v>
      </c>
      <c r="C13" s="13"/>
      <c r="D13" s="14" t="s">
        <v>7</v>
      </c>
      <c r="E13" s="3">
        <v>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45">
      <c r="A14" s="13"/>
      <c r="B14" s="4" t="s">
        <v>8</v>
      </c>
      <c r="C14" s="5" t="s">
        <v>9</v>
      </c>
      <c r="D14" s="5" t="s">
        <v>10</v>
      </c>
      <c r="E14" s="4" t="s">
        <v>11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45">
      <c r="A15" s="13"/>
      <c r="B15" s="6" t="s">
        <v>12</v>
      </c>
      <c r="C15" s="6"/>
      <c r="D15" s="7">
        <v>40000</v>
      </c>
      <c r="E15" s="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45">
      <c r="A16" s="13"/>
      <c r="B16" s="6" t="s">
        <v>26</v>
      </c>
      <c r="C16" s="6" t="s">
        <v>14</v>
      </c>
      <c r="D16" s="7">
        <v>100</v>
      </c>
      <c r="E16" s="8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45">
      <c r="A17" s="13"/>
      <c r="B17" s="6" t="s">
        <v>15</v>
      </c>
      <c r="C17" s="15" t="s">
        <v>106</v>
      </c>
      <c r="D17" s="9">
        <f>(D15-D16)*E17/100</f>
        <v>1316.7</v>
      </c>
      <c r="E17" s="10">
        <f>ROUND(EXP(1.751-0.119*LN(D15-D16)+0.393*LN(E13)),2)</f>
        <v>3.3</v>
      </c>
      <c r="F17" s="13" t="s">
        <v>42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45">
      <c r="A18" s="13"/>
      <c r="B18" s="6" t="s">
        <v>16</v>
      </c>
      <c r="C18" s="6" t="s">
        <v>14</v>
      </c>
      <c r="D18" s="7">
        <v>100</v>
      </c>
      <c r="E18" s="1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45">
      <c r="A19" s="13"/>
      <c r="B19" s="8" t="s">
        <v>17</v>
      </c>
      <c r="C19" s="8" t="s">
        <v>18</v>
      </c>
      <c r="D19" s="9">
        <f>SUM(D15,D17,D18)</f>
        <v>41416.699999999997</v>
      </c>
      <c r="E19" s="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45">
      <c r="A20" s="13"/>
      <c r="B20" s="8" t="s">
        <v>19</v>
      </c>
      <c r="C20" s="8" t="s">
        <v>107</v>
      </c>
      <c r="D20" s="9">
        <f>(D19-D16)*E20/100</f>
        <v>6631.3303500000002</v>
      </c>
      <c r="E20" s="10">
        <f>ROUND(EXP(6.038-0.431*LN(D19-D16)+0.736*LN(E13)),2)</f>
        <v>16.05</v>
      </c>
      <c r="F20" s="13" t="s">
        <v>43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45">
      <c r="A21" s="13"/>
      <c r="B21" s="8" t="s">
        <v>20</v>
      </c>
      <c r="C21" s="8" t="s">
        <v>21</v>
      </c>
      <c r="D21" s="9">
        <f>D19+D20</f>
        <v>48048.030350000001</v>
      </c>
      <c r="E21" s="8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45">
      <c r="A22" s="13"/>
      <c r="B22" s="8" t="s">
        <v>22</v>
      </c>
      <c r="C22" s="8" t="s">
        <v>23</v>
      </c>
      <c r="D22" s="9">
        <f>D21*E22/100</f>
        <v>7586.7839922649991</v>
      </c>
      <c r="E22" s="11">
        <f>IF(D21&lt;=3000,20.11,IF(D21&gt;3000000,9.34,ROUND(32.597-3.591*LOG10(D21),2)))</f>
        <v>15.79</v>
      </c>
      <c r="F22" s="13" t="s">
        <v>36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45">
      <c r="A23" s="13"/>
      <c r="B23" s="8" t="s">
        <v>24</v>
      </c>
      <c r="C23" s="8"/>
      <c r="D23" s="9">
        <f>D21+D22</f>
        <v>55634.814342265003</v>
      </c>
      <c r="E23" s="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45">
      <c r="A24" s="13"/>
      <c r="B24" s="16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5.6" x14ac:dyDescent="0.45">
      <c r="A26" s="13"/>
      <c r="B26" s="17" t="s">
        <v>72</v>
      </c>
      <c r="C26" s="18"/>
      <c r="D26" s="18"/>
      <c r="E26" s="19"/>
      <c r="F26" s="13"/>
      <c r="G26" s="17" t="s">
        <v>80</v>
      </c>
      <c r="H26" s="18"/>
      <c r="I26" s="18"/>
      <c r="J26" s="18"/>
      <c r="K26" s="18"/>
      <c r="L26" s="18"/>
      <c r="M26" s="18"/>
      <c r="N26" s="18"/>
      <c r="O26" s="19"/>
      <c r="P26" s="13"/>
    </row>
    <row r="27" spans="1:16" ht="15.6" x14ac:dyDescent="0.45">
      <c r="A27" s="13"/>
      <c r="B27" s="20" t="s">
        <v>96</v>
      </c>
      <c r="C27" s="21"/>
      <c r="D27" s="21"/>
      <c r="E27" s="22"/>
      <c r="F27" s="13"/>
      <c r="G27" s="20" t="s">
        <v>98</v>
      </c>
      <c r="H27" s="21"/>
      <c r="I27" s="21"/>
      <c r="J27" s="21"/>
      <c r="K27" s="21"/>
      <c r="L27" s="21"/>
      <c r="M27" s="21"/>
      <c r="N27" s="21"/>
      <c r="O27" s="22"/>
      <c r="P27" s="13"/>
    </row>
    <row r="28" spans="1:16" x14ac:dyDescent="0.45">
      <c r="A28" s="13"/>
      <c r="B28" s="20"/>
      <c r="C28" s="21"/>
      <c r="D28" s="21"/>
      <c r="E28" s="22"/>
      <c r="F28" s="13"/>
      <c r="G28" s="20"/>
      <c r="H28" s="21"/>
      <c r="I28" s="21"/>
      <c r="J28" s="21"/>
      <c r="K28" s="21"/>
      <c r="L28" s="21"/>
      <c r="M28" s="21"/>
      <c r="N28" s="21"/>
      <c r="O28" s="22"/>
      <c r="P28" s="13"/>
    </row>
    <row r="29" spans="1:16" ht="15.6" x14ac:dyDescent="0.45">
      <c r="A29" s="13"/>
      <c r="B29" s="20" t="s">
        <v>59</v>
      </c>
      <c r="C29" s="21"/>
      <c r="D29" s="21"/>
      <c r="E29" s="22"/>
      <c r="F29" s="13"/>
      <c r="G29" s="20" t="s">
        <v>59</v>
      </c>
      <c r="H29" s="21"/>
      <c r="I29" s="21"/>
      <c r="J29" s="21"/>
      <c r="K29" s="21"/>
      <c r="L29" s="21"/>
      <c r="M29" s="21"/>
      <c r="N29" s="21"/>
      <c r="O29" s="22"/>
      <c r="P29" s="13"/>
    </row>
    <row r="30" spans="1:16" x14ac:dyDescent="0.45">
      <c r="A30" s="13"/>
      <c r="B30" s="20" t="s">
        <v>57</v>
      </c>
      <c r="C30" s="21"/>
      <c r="D30" s="21"/>
      <c r="E30" s="22"/>
      <c r="F30" s="13"/>
      <c r="G30" s="20" t="s">
        <v>57</v>
      </c>
      <c r="H30" s="21"/>
      <c r="I30" s="21"/>
      <c r="J30" s="21"/>
      <c r="K30" s="21"/>
      <c r="L30" s="21"/>
      <c r="M30" s="21"/>
      <c r="N30" s="21"/>
      <c r="O30" s="22"/>
      <c r="P30" s="13"/>
    </row>
    <row r="31" spans="1:16" x14ac:dyDescent="0.45">
      <c r="A31" s="13"/>
      <c r="B31" s="20" t="s">
        <v>56</v>
      </c>
      <c r="C31" s="21"/>
      <c r="D31" s="21"/>
      <c r="E31" s="22"/>
      <c r="F31" s="13"/>
      <c r="G31" s="20" t="s">
        <v>58</v>
      </c>
      <c r="H31" s="21"/>
      <c r="I31" s="21"/>
      <c r="J31" s="21"/>
      <c r="K31" s="21"/>
      <c r="L31" s="21"/>
      <c r="M31" s="21"/>
      <c r="N31" s="21"/>
      <c r="O31" s="22"/>
      <c r="P31" s="13"/>
    </row>
    <row r="32" spans="1:16" x14ac:dyDescent="0.45">
      <c r="A32" s="13"/>
      <c r="B32" s="20"/>
      <c r="C32" s="21"/>
      <c r="D32" s="21"/>
      <c r="E32" s="22"/>
      <c r="F32" s="13"/>
      <c r="G32" s="20"/>
      <c r="H32" s="21"/>
      <c r="I32" s="21"/>
      <c r="J32" s="21"/>
      <c r="K32" s="21"/>
      <c r="L32" s="21"/>
      <c r="M32" s="21"/>
      <c r="N32" s="21"/>
      <c r="O32" s="22"/>
      <c r="P32" s="13"/>
    </row>
    <row r="33" spans="1:16" x14ac:dyDescent="0.45">
      <c r="A33" s="13"/>
      <c r="B33" s="17" t="s">
        <v>73</v>
      </c>
      <c r="C33" s="18"/>
      <c r="D33" s="18"/>
      <c r="E33" s="19"/>
      <c r="F33" s="13"/>
      <c r="G33" s="17" t="s">
        <v>61</v>
      </c>
      <c r="H33" s="18"/>
      <c r="I33" s="18"/>
      <c r="J33" s="18"/>
      <c r="K33" s="18"/>
      <c r="L33" s="18"/>
      <c r="M33" s="18"/>
      <c r="N33" s="18"/>
      <c r="O33" s="19"/>
      <c r="P33" s="13"/>
    </row>
    <row r="34" spans="1:16" ht="15.6" x14ac:dyDescent="0.45">
      <c r="A34" s="13"/>
      <c r="B34" s="20" t="s">
        <v>62</v>
      </c>
      <c r="C34" s="21"/>
      <c r="D34" s="21"/>
      <c r="E34" s="22"/>
      <c r="F34" s="13"/>
      <c r="G34" s="20" t="s">
        <v>81</v>
      </c>
      <c r="H34" s="21"/>
      <c r="I34" s="21"/>
      <c r="J34" s="21"/>
      <c r="K34" s="21"/>
      <c r="L34" s="21"/>
      <c r="M34" s="21"/>
      <c r="N34" s="21"/>
      <c r="O34" s="22"/>
      <c r="P34" s="13"/>
    </row>
    <row r="35" spans="1:16" x14ac:dyDescent="0.45">
      <c r="A35" s="13"/>
      <c r="B35" s="20" t="s">
        <v>63</v>
      </c>
      <c r="C35" s="21"/>
      <c r="D35" s="21"/>
      <c r="E35" s="22"/>
      <c r="F35" s="13"/>
      <c r="G35" s="20" t="s">
        <v>82</v>
      </c>
      <c r="H35" s="21"/>
      <c r="I35" s="21"/>
      <c r="J35" s="21"/>
      <c r="K35" s="21"/>
      <c r="L35" s="21"/>
      <c r="M35" s="21"/>
      <c r="N35" s="21"/>
      <c r="O35" s="22"/>
      <c r="P35" s="13"/>
    </row>
    <row r="36" spans="1:16" x14ac:dyDescent="0.45">
      <c r="A36" s="13"/>
      <c r="B36" s="20" t="s">
        <v>118</v>
      </c>
      <c r="C36" s="21"/>
      <c r="D36" s="21"/>
      <c r="E36" s="22"/>
      <c r="F36" s="13"/>
      <c r="G36" s="20"/>
      <c r="H36" s="21" t="s">
        <v>116</v>
      </c>
      <c r="I36" s="21"/>
      <c r="J36" s="21"/>
      <c r="K36" s="21"/>
      <c r="L36" s="21"/>
      <c r="M36" s="21"/>
      <c r="N36" s="21"/>
      <c r="O36" s="22"/>
      <c r="P36" s="13"/>
    </row>
    <row r="37" spans="1:16" x14ac:dyDescent="0.45">
      <c r="A37" s="13"/>
      <c r="B37" s="23" t="s">
        <v>74</v>
      </c>
      <c r="C37" s="24"/>
      <c r="D37" s="24"/>
      <c r="E37" s="25"/>
      <c r="F37" s="13"/>
      <c r="G37" s="23" t="s">
        <v>64</v>
      </c>
      <c r="H37" s="24"/>
      <c r="I37" s="24"/>
      <c r="J37" s="24"/>
      <c r="K37" s="24"/>
      <c r="L37" s="24"/>
      <c r="M37" s="24"/>
      <c r="N37" s="24"/>
      <c r="O37" s="25"/>
      <c r="P37" s="13"/>
    </row>
    <row r="38" spans="1:16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15.6" x14ac:dyDescent="0.45">
      <c r="A40" s="13"/>
      <c r="B40" s="17" t="s">
        <v>75</v>
      </c>
      <c r="C40" s="18"/>
      <c r="D40" s="18"/>
      <c r="E40" s="19"/>
      <c r="F40" s="13"/>
      <c r="G40" s="17" t="s">
        <v>83</v>
      </c>
      <c r="H40" s="18"/>
      <c r="I40" s="18"/>
      <c r="J40" s="18"/>
      <c r="K40" s="18"/>
      <c r="L40" s="18"/>
      <c r="M40" s="18"/>
      <c r="N40" s="18"/>
      <c r="O40" s="19"/>
      <c r="P40" s="13"/>
    </row>
    <row r="41" spans="1:16" ht="15.6" x14ac:dyDescent="0.45">
      <c r="A41" s="13"/>
      <c r="B41" s="20" t="s">
        <v>97</v>
      </c>
      <c r="C41" s="21"/>
      <c r="D41" s="21"/>
      <c r="E41" s="22"/>
      <c r="F41" s="13"/>
      <c r="G41" s="20" t="s">
        <v>99</v>
      </c>
      <c r="H41" s="21"/>
      <c r="I41" s="21"/>
      <c r="J41" s="21"/>
      <c r="K41" s="21"/>
      <c r="L41" s="21"/>
      <c r="M41" s="21"/>
      <c r="N41" s="21"/>
      <c r="O41" s="22"/>
      <c r="P41" s="13"/>
    </row>
    <row r="42" spans="1:16" x14ac:dyDescent="0.45">
      <c r="A42" s="13"/>
      <c r="B42" s="20"/>
      <c r="C42" s="21"/>
      <c r="D42" s="21"/>
      <c r="E42" s="22"/>
      <c r="F42" s="13"/>
      <c r="G42" s="20"/>
      <c r="H42" s="21"/>
      <c r="I42" s="21"/>
      <c r="J42" s="21"/>
      <c r="K42" s="21"/>
      <c r="L42" s="21"/>
      <c r="M42" s="21"/>
      <c r="N42" s="21"/>
      <c r="O42" s="22"/>
      <c r="P42" s="13"/>
    </row>
    <row r="43" spans="1:16" ht="15.6" x14ac:dyDescent="0.45">
      <c r="A43" s="13"/>
      <c r="B43" s="20" t="s">
        <v>76</v>
      </c>
      <c r="C43" s="21"/>
      <c r="D43" s="21"/>
      <c r="E43" s="22"/>
      <c r="F43" s="13"/>
      <c r="G43" s="20" t="s">
        <v>71</v>
      </c>
      <c r="H43" s="21"/>
      <c r="I43" s="21"/>
      <c r="J43" s="21"/>
      <c r="K43" s="21"/>
      <c r="L43" s="21"/>
      <c r="M43" s="21"/>
      <c r="N43" s="21"/>
      <c r="O43" s="22"/>
      <c r="P43" s="13"/>
    </row>
    <row r="44" spans="1:16" x14ac:dyDescent="0.45">
      <c r="A44" s="13"/>
      <c r="B44" s="20" t="s">
        <v>65</v>
      </c>
      <c r="C44" s="21"/>
      <c r="D44" s="21"/>
      <c r="E44" s="22"/>
      <c r="F44" s="13"/>
      <c r="G44" s="20" t="s">
        <v>65</v>
      </c>
      <c r="H44" s="21"/>
      <c r="I44" s="21"/>
      <c r="J44" s="21"/>
      <c r="K44" s="21"/>
      <c r="L44" s="21"/>
      <c r="M44" s="21"/>
      <c r="N44" s="21"/>
      <c r="O44" s="22"/>
      <c r="P44" s="13"/>
    </row>
    <row r="45" spans="1:16" x14ac:dyDescent="0.45">
      <c r="A45" s="13"/>
      <c r="B45" s="20" t="s">
        <v>56</v>
      </c>
      <c r="C45" s="21"/>
      <c r="D45" s="21"/>
      <c r="E45" s="22"/>
      <c r="F45" s="13"/>
      <c r="G45" s="20" t="s">
        <v>56</v>
      </c>
      <c r="H45" s="21"/>
      <c r="I45" s="21"/>
      <c r="J45" s="21"/>
      <c r="K45" s="21"/>
      <c r="L45" s="21"/>
      <c r="M45" s="21"/>
      <c r="N45" s="21"/>
      <c r="O45" s="22"/>
      <c r="P45" s="13"/>
    </row>
    <row r="46" spans="1:16" x14ac:dyDescent="0.45">
      <c r="A46" s="13"/>
      <c r="B46" s="20"/>
      <c r="C46" s="21"/>
      <c r="D46" s="21"/>
      <c r="E46" s="22"/>
      <c r="F46" s="13"/>
      <c r="G46" s="20"/>
      <c r="H46" s="21"/>
      <c r="I46" s="21"/>
      <c r="J46" s="21"/>
      <c r="K46" s="21"/>
      <c r="L46" s="21"/>
      <c r="M46" s="21"/>
      <c r="N46" s="21"/>
      <c r="O46" s="22"/>
      <c r="P46" s="13"/>
    </row>
    <row r="47" spans="1:16" x14ac:dyDescent="0.45">
      <c r="A47" s="13"/>
      <c r="B47" s="17" t="s">
        <v>77</v>
      </c>
      <c r="C47" s="18"/>
      <c r="D47" s="18"/>
      <c r="E47" s="19"/>
      <c r="F47" s="13"/>
      <c r="G47" s="17" t="s">
        <v>68</v>
      </c>
      <c r="H47" s="18"/>
      <c r="I47" s="18"/>
      <c r="J47" s="18"/>
      <c r="K47" s="18"/>
      <c r="L47" s="18"/>
      <c r="M47" s="18"/>
      <c r="N47" s="18"/>
      <c r="O47" s="19"/>
      <c r="P47" s="13"/>
    </row>
    <row r="48" spans="1:16" ht="15.6" x14ac:dyDescent="0.45">
      <c r="A48" s="13"/>
      <c r="B48" s="20" t="s">
        <v>62</v>
      </c>
      <c r="C48" s="21"/>
      <c r="D48" s="21"/>
      <c r="E48" s="22"/>
      <c r="F48" s="13"/>
      <c r="G48" s="20" t="s">
        <v>62</v>
      </c>
      <c r="H48" s="21"/>
      <c r="I48" s="21"/>
      <c r="J48" s="21"/>
      <c r="K48" s="21"/>
      <c r="L48" s="21"/>
      <c r="M48" s="21"/>
      <c r="N48" s="21"/>
      <c r="O48" s="22"/>
      <c r="P48" s="13"/>
    </row>
    <row r="49" spans="1:16" x14ac:dyDescent="0.45">
      <c r="A49" s="13"/>
      <c r="B49" s="20" t="s">
        <v>78</v>
      </c>
      <c r="C49" s="21"/>
      <c r="D49" s="21"/>
      <c r="E49" s="22"/>
      <c r="F49" s="13"/>
      <c r="G49" s="20" t="s">
        <v>78</v>
      </c>
      <c r="H49" s="21"/>
      <c r="I49" s="21"/>
      <c r="J49" s="21"/>
      <c r="K49" s="21"/>
      <c r="L49" s="21"/>
      <c r="M49" s="21"/>
      <c r="N49" s="21"/>
      <c r="O49" s="22"/>
      <c r="P49" s="13"/>
    </row>
    <row r="50" spans="1:16" x14ac:dyDescent="0.45">
      <c r="A50" s="13"/>
      <c r="B50" s="20" t="s">
        <v>119</v>
      </c>
      <c r="C50" s="21"/>
      <c r="D50" s="21"/>
      <c r="E50" s="22"/>
      <c r="F50" s="13"/>
      <c r="G50" s="20"/>
      <c r="H50" s="21" t="s">
        <v>120</v>
      </c>
      <c r="I50" s="21"/>
      <c r="J50" s="21"/>
      <c r="K50" s="21"/>
      <c r="L50" s="21"/>
      <c r="M50" s="21"/>
      <c r="N50" s="21"/>
      <c r="O50" s="22"/>
      <c r="P50" s="13"/>
    </row>
    <row r="51" spans="1:16" x14ac:dyDescent="0.45">
      <c r="A51" s="13"/>
      <c r="B51" s="23" t="s">
        <v>79</v>
      </c>
      <c r="C51" s="24"/>
      <c r="D51" s="24"/>
      <c r="E51" s="25"/>
      <c r="F51" s="13"/>
      <c r="G51" s="23" t="s">
        <v>79</v>
      </c>
      <c r="H51" s="24"/>
      <c r="I51" s="24"/>
      <c r="J51" s="24"/>
      <c r="K51" s="24"/>
      <c r="L51" s="24"/>
      <c r="M51" s="24"/>
      <c r="N51" s="24"/>
      <c r="O51" s="25"/>
      <c r="P51" s="13"/>
    </row>
    <row r="52" spans="1:16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45">
      <c r="A54" s="13"/>
      <c r="B54" s="17" t="s">
        <v>41</v>
      </c>
      <c r="C54" s="18"/>
      <c r="D54" s="18"/>
      <c r="E54" s="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26.4" x14ac:dyDescent="0.45">
      <c r="A55" s="13"/>
      <c r="B55" s="26" t="s">
        <v>44</v>
      </c>
      <c r="C55" s="27" t="s">
        <v>46</v>
      </c>
      <c r="D55" s="28" t="s">
        <v>49</v>
      </c>
      <c r="E55" s="27" t="s">
        <v>48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25.95" customHeight="1" x14ac:dyDescent="0.45">
      <c r="A56" s="13"/>
      <c r="B56" s="26" t="s">
        <v>45</v>
      </c>
      <c r="C56" s="29">
        <v>0.2011</v>
      </c>
      <c r="D56" s="30" t="s">
        <v>47</v>
      </c>
      <c r="E56" s="29">
        <v>9.3399999999999997E-2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45">
      <c r="A57" s="13"/>
      <c r="B57" s="20" t="s">
        <v>50</v>
      </c>
      <c r="C57" s="21"/>
      <c r="D57" s="21"/>
      <c r="E57" s="2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45">
      <c r="A58" s="13"/>
      <c r="B58" s="20" t="s">
        <v>93</v>
      </c>
      <c r="C58" s="21"/>
      <c r="D58" s="21"/>
      <c r="E58" s="2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45">
      <c r="A59" s="13"/>
      <c r="B59" s="20" t="s">
        <v>52</v>
      </c>
      <c r="C59" s="21"/>
      <c r="D59" s="21"/>
      <c r="E59" s="2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45">
      <c r="A60" s="13"/>
      <c r="B60" s="20" t="s">
        <v>53</v>
      </c>
      <c r="C60" s="21"/>
      <c r="D60" s="21"/>
      <c r="E60" s="2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45">
      <c r="A61" s="13"/>
      <c r="B61" s="23" t="s">
        <v>51</v>
      </c>
      <c r="C61" s="24"/>
      <c r="D61" s="24"/>
      <c r="E61" s="2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</sheetData>
  <phoneticPr fontId="2"/>
  <pageMargins left="0.7" right="0.7" top="0.75" bottom="0.75" header="0.3" footer="0.3"/>
  <pageSetup paperSize="9" scale="82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D50D-7FAF-4939-9FD4-7E2F948617EC}">
  <dimension ref="A1:P62"/>
  <sheetViews>
    <sheetView topLeftCell="A16" zoomScaleNormal="100" workbookViewId="0">
      <selection activeCell="L18" sqref="L18"/>
    </sheetView>
  </sheetViews>
  <sheetFormatPr defaultColWidth="8" defaultRowHeight="13.2" x14ac:dyDescent="0.45"/>
  <cols>
    <col min="1" max="1" width="3.19921875" style="1" customWidth="1"/>
    <col min="2" max="2" width="35" style="1" customWidth="1"/>
    <col min="3" max="3" width="15" style="1" customWidth="1"/>
    <col min="4" max="4" width="21" style="1" customWidth="1"/>
    <col min="5" max="5" width="15" style="1" customWidth="1"/>
    <col min="6" max="14" width="8" style="1"/>
    <col min="15" max="15" width="19.09765625" style="1" customWidth="1"/>
    <col min="16" max="16" width="2.8984375" style="1" customWidth="1"/>
    <col min="17" max="16384" width="8" style="1"/>
  </cols>
  <sheetData>
    <row r="1" spans="1:16" x14ac:dyDescent="0.45">
      <c r="A1" s="13"/>
      <c r="B1" s="13" t="s">
        <v>30</v>
      </c>
      <c r="C1" s="13"/>
      <c r="D1" s="14" t="s">
        <v>7</v>
      </c>
      <c r="E1" s="3">
        <v>12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45">
      <c r="A2" s="13"/>
      <c r="B2" s="4" t="s">
        <v>8</v>
      </c>
      <c r="C2" s="5" t="s">
        <v>9</v>
      </c>
      <c r="D2" s="5" t="s">
        <v>10</v>
      </c>
      <c r="E2" s="4" t="s">
        <v>11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45">
      <c r="A3" s="13"/>
      <c r="B3" s="6" t="s">
        <v>12</v>
      </c>
      <c r="C3" s="6"/>
      <c r="D3" s="7">
        <v>50000</v>
      </c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45">
      <c r="A4" s="13"/>
      <c r="B4" s="6" t="s">
        <v>13</v>
      </c>
      <c r="C4" s="6" t="s">
        <v>14</v>
      </c>
      <c r="D4" s="7">
        <v>100</v>
      </c>
      <c r="E4" s="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45">
      <c r="A5" s="13"/>
      <c r="B5" s="6" t="s">
        <v>15</v>
      </c>
      <c r="C5" s="6" t="s">
        <v>108</v>
      </c>
      <c r="D5" s="9">
        <f>(D3-D4)*E5/100</f>
        <v>2110.7700000000004</v>
      </c>
      <c r="E5" s="10">
        <f>ROUND(EXP(2.173-0.178*LN(D3-D4)+0.481*LN(E1)),2)</f>
        <v>4.2300000000000004</v>
      </c>
      <c r="F5" s="13" t="s">
        <v>34</v>
      </c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45">
      <c r="A6" s="13"/>
      <c r="B6" s="6" t="s">
        <v>16</v>
      </c>
      <c r="C6" s="6" t="s">
        <v>14</v>
      </c>
      <c r="D6" s="7">
        <v>100</v>
      </c>
      <c r="E6" s="1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45">
      <c r="A7" s="13"/>
      <c r="B7" s="8" t="s">
        <v>17</v>
      </c>
      <c r="C7" s="8" t="s">
        <v>109</v>
      </c>
      <c r="D7" s="9">
        <f>SUM(D3,D5,D6)</f>
        <v>52210.770000000004</v>
      </c>
      <c r="E7" s="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45">
      <c r="A8" s="13"/>
      <c r="B8" s="8" t="s">
        <v>19</v>
      </c>
      <c r="C8" s="8" t="s">
        <v>110</v>
      </c>
      <c r="D8" s="9">
        <f>(D7-D4)*E8/100</f>
        <v>11000.583547</v>
      </c>
      <c r="E8" s="10">
        <f>ROUND(EXP(4.723-0.252*LN(D7-D4)+0.428*LN(E1)),2)</f>
        <v>21.11</v>
      </c>
      <c r="F8" s="13" t="s">
        <v>35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45">
      <c r="A9" s="13"/>
      <c r="B9" s="8" t="s">
        <v>20</v>
      </c>
      <c r="C9" s="8" t="s">
        <v>111</v>
      </c>
      <c r="D9" s="9">
        <f>D7+D8</f>
        <v>63211.353547000006</v>
      </c>
      <c r="E9" s="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45">
      <c r="A10" s="13"/>
      <c r="B10" s="8" t="s">
        <v>22</v>
      </c>
      <c r="C10" s="8" t="s">
        <v>112</v>
      </c>
      <c r="D10" s="9">
        <f>D9*E10/100</f>
        <v>9709.2639048192013</v>
      </c>
      <c r="E10" s="11">
        <f>IF(D9&lt;=3000,20.11,IF(D9&gt;3000000,9.34,ROUND(32.597-3.591*LOG10(D9),2)))</f>
        <v>15.36</v>
      </c>
      <c r="F10" s="13" t="s">
        <v>36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45">
      <c r="A11" s="13"/>
      <c r="B11" s="8" t="s">
        <v>24</v>
      </c>
      <c r="C11" s="8"/>
      <c r="D11" s="9">
        <f>D9+D10</f>
        <v>72920.617451819213</v>
      </c>
      <c r="E11" s="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45">
      <c r="A12" s="13"/>
      <c r="B12" s="13"/>
      <c r="C12" s="13"/>
      <c r="D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45">
      <c r="A13" s="13"/>
      <c r="B13" s="13" t="s">
        <v>31</v>
      </c>
      <c r="C13" s="13"/>
      <c r="D13" s="14" t="s">
        <v>7</v>
      </c>
      <c r="E13" s="3">
        <v>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45">
      <c r="A14" s="13"/>
      <c r="B14" s="4" t="s">
        <v>8</v>
      </c>
      <c r="C14" s="5" t="s">
        <v>9</v>
      </c>
      <c r="D14" s="5" t="s">
        <v>10</v>
      </c>
      <c r="E14" s="4" t="s">
        <v>11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45">
      <c r="A15" s="13"/>
      <c r="B15" s="6" t="s">
        <v>12</v>
      </c>
      <c r="C15" s="6"/>
      <c r="D15" s="7">
        <v>30000</v>
      </c>
      <c r="E15" s="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45">
      <c r="A16" s="13"/>
      <c r="B16" s="6" t="s">
        <v>26</v>
      </c>
      <c r="C16" s="6" t="s">
        <v>14</v>
      </c>
      <c r="D16" s="7">
        <v>100</v>
      </c>
      <c r="E16" s="8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45">
      <c r="A17" s="13"/>
      <c r="B17" s="6" t="s">
        <v>15</v>
      </c>
      <c r="C17" s="6" t="s">
        <v>108</v>
      </c>
      <c r="D17" s="9">
        <f>(D15-D16)*E17/100</f>
        <v>1190.02</v>
      </c>
      <c r="E17" s="10">
        <f>ROUND(EXP(2.478-0.173*LN(D15-D16)+0.383*LN(E13)),2)</f>
        <v>3.98</v>
      </c>
      <c r="F17" s="13" t="s">
        <v>42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45">
      <c r="A18" s="13"/>
      <c r="B18" s="6" t="s">
        <v>16</v>
      </c>
      <c r="C18" s="6" t="s">
        <v>14</v>
      </c>
      <c r="D18" s="7">
        <v>100</v>
      </c>
      <c r="E18" s="1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45">
      <c r="A19" s="13"/>
      <c r="B19" s="8" t="s">
        <v>17</v>
      </c>
      <c r="C19" s="8" t="s">
        <v>109</v>
      </c>
      <c r="D19" s="9">
        <f>SUM(D15,D17,D18)</f>
        <v>31290.02</v>
      </c>
      <c r="E19" s="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45">
      <c r="A20" s="13"/>
      <c r="B20" s="8" t="s">
        <v>19</v>
      </c>
      <c r="C20" s="8" t="s">
        <v>110</v>
      </c>
      <c r="D20" s="9">
        <f>(D19-D16)*E20/100</f>
        <v>5579.8945779999995</v>
      </c>
      <c r="E20" s="10">
        <f>ROUND(EXP(6.221-0.461*LN(D19-D16)+0.8*LN(E13)),2)</f>
        <v>17.89</v>
      </c>
      <c r="F20" s="13" t="s">
        <v>43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45">
      <c r="A21" s="13"/>
      <c r="B21" s="8" t="s">
        <v>20</v>
      </c>
      <c r="C21" s="8" t="s">
        <v>111</v>
      </c>
      <c r="D21" s="9">
        <f>D19+D20</f>
        <v>36869.914577999996</v>
      </c>
      <c r="E21" s="8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45">
      <c r="A22" s="13"/>
      <c r="B22" s="8" t="s">
        <v>22</v>
      </c>
      <c r="C22" s="8" t="s">
        <v>112</v>
      </c>
      <c r="D22" s="9">
        <f>D21*E22/100</f>
        <v>5972.9261616359991</v>
      </c>
      <c r="E22" s="11">
        <f>IF(D21&lt;=3000,20.11,IF(D21&gt;3000000,9.34,ROUND(32.597-3.591*LOG10(D21),2)))</f>
        <v>16.2</v>
      </c>
      <c r="F22" s="13" t="s">
        <v>36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45">
      <c r="A23" s="13"/>
      <c r="B23" s="8" t="s">
        <v>24</v>
      </c>
      <c r="C23" s="8"/>
      <c r="D23" s="9">
        <f>D21+D22</f>
        <v>42842.840739635998</v>
      </c>
      <c r="E23" s="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45">
      <c r="A24" s="13"/>
      <c r="B24" s="16" t="s">
        <v>27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5.6" x14ac:dyDescent="0.45">
      <c r="A26" s="13"/>
      <c r="B26" s="17" t="s">
        <v>84</v>
      </c>
      <c r="C26" s="18"/>
      <c r="D26" s="18"/>
      <c r="E26" s="19"/>
      <c r="F26" s="13"/>
      <c r="G26" s="17" t="s">
        <v>87</v>
      </c>
      <c r="H26" s="18"/>
      <c r="I26" s="18"/>
      <c r="J26" s="18"/>
      <c r="K26" s="18"/>
      <c r="L26" s="18"/>
      <c r="M26" s="18"/>
      <c r="N26" s="18"/>
      <c r="O26" s="19"/>
      <c r="P26" s="13"/>
    </row>
    <row r="27" spans="1:16" ht="15.6" x14ac:dyDescent="0.45">
      <c r="A27" s="13"/>
      <c r="B27" s="20" t="s">
        <v>100</v>
      </c>
      <c r="C27" s="21"/>
      <c r="D27" s="21"/>
      <c r="E27" s="22"/>
      <c r="F27" s="13"/>
      <c r="G27" s="20" t="s">
        <v>102</v>
      </c>
      <c r="H27" s="21"/>
      <c r="I27" s="21"/>
      <c r="J27" s="21"/>
      <c r="K27" s="21"/>
      <c r="L27" s="21"/>
      <c r="M27" s="21"/>
      <c r="N27" s="21"/>
      <c r="O27" s="22"/>
      <c r="P27" s="13"/>
    </row>
    <row r="28" spans="1:16" x14ac:dyDescent="0.45">
      <c r="A28" s="13"/>
      <c r="B28" s="20"/>
      <c r="C28" s="21"/>
      <c r="D28" s="21"/>
      <c r="E28" s="22"/>
      <c r="F28" s="13"/>
      <c r="G28" s="20"/>
      <c r="H28" s="21"/>
      <c r="I28" s="21"/>
      <c r="J28" s="21"/>
      <c r="K28" s="21"/>
      <c r="L28" s="21"/>
      <c r="M28" s="21"/>
      <c r="N28" s="21"/>
      <c r="O28" s="22"/>
      <c r="P28" s="13"/>
    </row>
    <row r="29" spans="1:16" ht="15.6" x14ac:dyDescent="0.45">
      <c r="A29" s="13"/>
      <c r="B29" s="20" t="s">
        <v>59</v>
      </c>
      <c r="C29" s="21"/>
      <c r="D29" s="21"/>
      <c r="E29" s="22"/>
      <c r="F29" s="13"/>
      <c r="G29" s="20" t="s">
        <v>60</v>
      </c>
      <c r="H29" s="21"/>
      <c r="I29" s="21"/>
      <c r="J29" s="21"/>
      <c r="K29" s="21"/>
      <c r="L29" s="21"/>
      <c r="M29" s="21"/>
      <c r="N29" s="21"/>
      <c r="O29" s="22"/>
      <c r="P29" s="13"/>
    </row>
    <row r="30" spans="1:16" x14ac:dyDescent="0.45">
      <c r="A30" s="13"/>
      <c r="B30" s="20" t="s">
        <v>57</v>
      </c>
      <c r="C30" s="21"/>
      <c r="D30" s="21"/>
      <c r="E30" s="22"/>
      <c r="F30" s="13"/>
      <c r="G30" s="20" t="s">
        <v>57</v>
      </c>
      <c r="H30" s="21"/>
      <c r="I30" s="21"/>
      <c r="J30" s="21"/>
      <c r="K30" s="21"/>
      <c r="L30" s="21"/>
      <c r="M30" s="21"/>
      <c r="N30" s="21"/>
      <c r="O30" s="22"/>
      <c r="P30" s="13"/>
    </row>
    <row r="31" spans="1:16" x14ac:dyDescent="0.45">
      <c r="A31" s="13"/>
      <c r="B31" s="20" t="s">
        <v>56</v>
      </c>
      <c r="C31" s="21"/>
      <c r="D31" s="21"/>
      <c r="E31" s="22"/>
      <c r="F31" s="13"/>
      <c r="G31" s="20" t="s">
        <v>56</v>
      </c>
      <c r="H31" s="21"/>
      <c r="I31" s="21"/>
      <c r="J31" s="21"/>
      <c r="K31" s="21"/>
      <c r="L31" s="21"/>
      <c r="M31" s="21"/>
      <c r="N31" s="21"/>
      <c r="O31" s="22"/>
      <c r="P31" s="13"/>
    </row>
    <row r="32" spans="1:16" x14ac:dyDescent="0.45">
      <c r="A32" s="13"/>
      <c r="B32" s="20"/>
      <c r="C32" s="21"/>
      <c r="D32" s="21"/>
      <c r="E32" s="22"/>
      <c r="F32" s="13"/>
      <c r="G32" s="20"/>
      <c r="H32" s="21"/>
      <c r="I32" s="21"/>
      <c r="J32" s="21"/>
      <c r="K32" s="21"/>
      <c r="L32" s="21"/>
      <c r="M32" s="21"/>
      <c r="N32" s="21"/>
      <c r="O32" s="22"/>
      <c r="P32" s="13"/>
    </row>
    <row r="33" spans="1:16" x14ac:dyDescent="0.45">
      <c r="A33" s="13"/>
      <c r="B33" s="17" t="s">
        <v>73</v>
      </c>
      <c r="C33" s="18"/>
      <c r="D33" s="18"/>
      <c r="E33" s="19"/>
      <c r="F33" s="13"/>
      <c r="G33" s="17" t="s">
        <v>61</v>
      </c>
      <c r="H33" s="18"/>
      <c r="I33" s="18"/>
      <c r="J33" s="18"/>
      <c r="K33" s="18"/>
      <c r="L33" s="18"/>
      <c r="M33" s="18"/>
      <c r="N33" s="18"/>
      <c r="O33" s="19"/>
      <c r="P33" s="13"/>
    </row>
    <row r="34" spans="1:16" ht="15.6" x14ac:dyDescent="0.45">
      <c r="A34" s="13"/>
      <c r="B34" s="20" t="s">
        <v>62</v>
      </c>
      <c r="C34" s="21"/>
      <c r="D34" s="21"/>
      <c r="E34" s="22"/>
      <c r="F34" s="13"/>
      <c r="G34" s="20" t="s">
        <v>62</v>
      </c>
      <c r="H34" s="21"/>
      <c r="I34" s="21"/>
      <c r="J34" s="21"/>
      <c r="K34" s="21"/>
      <c r="L34" s="21"/>
      <c r="M34" s="21"/>
      <c r="N34" s="21"/>
      <c r="O34" s="22"/>
      <c r="P34" s="13"/>
    </row>
    <row r="35" spans="1:16" x14ac:dyDescent="0.45">
      <c r="A35" s="13"/>
      <c r="B35" s="20" t="s">
        <v>63</v>
      </c>
      <c r="C35" s="21"/>
      <c r="D35" s="21"/>
      <c r="E35" s="22"/>
      <c r="F35" s="13"/>
      <c r="G35" s="20" t="s">
        <v>82</v>
      </c>
      <c r="H35" s="21"/>
      <c r="I35" s="21"/>
      <c r="J35" s="21"/>
      <c r="K35" s="21"/>
      <c r="L35" s="21"/>
      <c r="M35" s="21"/>
      <c r="N35" s="21"/>
      <c r="O35" s="22"/>
      <c r="P35" s="13"/>
    </row>
    <row r="36" spans="1:16" x14ac:dyDescent="0.45">
      <c r="A36" s="13"/>
      <c r="B36" s="20" t="s">
        <v>121</v>
      </c>
      <c r="C36" s="21"/>
      <c r="D36" s="21"/>
      <c r="E36" s="22"/>
      <c r="F36" s="13"/>
      <c r="G36" s="20"/>
      <c r="H36" s="21" t="s">
        <v>116</v>
      </c>
      <c r="I36" s="21"/>
      <c r="J36" s="21"/>
      <c r="K36" s="21"/>
      <c r="L36" s="21"/>
      <c r="M36" s="21"/>
      <c r="N36" s="21"/>
      <c r="O36" s="22"/>
      <c r="P36" s="13"/>
    </row>
    <row r="37" spans="1:16" x14ac:dyDescent="0.45">
      <c r="A37" s="13"/>
      <c r="B37" s="23" t="s">
        <v>64</v>
      </c>
      <c r="C37" s="24"/>
      <c r="D37" s="24"/>
      <c r="E37" s="25"/>
      <c r="F37" s="13"/>
      <c r="G37" s="23" t="s">
        <v>74</v>
      </c>
      <c r="H37" s="24"/>
      <c r="I37" s="24"/>
      <c r="J37" s="24"/>
      <c r="K37" s="24"/>
      <c r="L37" s="24"/>
      <c r="M37" s="24"/>
      <c r="N37" s="24"/>
      <c r="O37" s="25"/>
      <c r="P37" s="13"/>
    </row>
    <row r="38" spans="1:16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15.6" x14ac:dyDescent="0.45">
      <c r="A40" s="13"/>
      <c r="B40" s="17" t="s">
        <v>85</v>
      </c>
      <c r="C40" s="18"/>
      <c r="D40" s="18"/>
      <c r="E40" s="19"/>
      <c r="F40" s="13"/>
      <c r="G40" s="17" t="s">
        <v>88</v>
      </c>
      <c r="H40" s="18"/>
      <c r="I40" s="18"/>
      <c r="J40" s="18"/>
      <c r="K40" s="18"/>
      <c r="L40" s="18"/>
      <c r="M40" s="18"/>
      <c r="N40" s="18"/>
      <c r="O40" s="19"/>
      <c r="P40" s="13"/>
    </row>
    <row r="41" spans="1:16" ht="15.6" x14ac:dyDescent="0.45">
      <c r="A41" s="13"/>
      <c r="B41" s="20" t="s">
        <v>101</v>
      </c>
      <c r="C41" s="21"/>
      <c r="D41" s="21"/>
      <c r="E41" s="22"/>
      <c r="F41" s="13"/>
      <c r="G41" s="20" t="s">
        <v>103</v>
      </c>
      <c r="H41" s="21"/>
      <c r="I41" s="21"/>
      <c r="J41" s="21"/>
      <c r="K41" s="21"/>
      <c r="L41" s="21"/>
      <c r="M41" s="21"/>
      <c r="N41" s="21"/>
      <c r="O41" s="22"/>
      <c r="P41" s="13"/>
    </row>
    <row r="42" spans="1:16" x14ac:dyDescent="0.45">
      <c r="A42" s="13"/>
      <c r="B42" s="20"/>
      <c r="C42" s="21"/>
      <c r="D42" s="21"/>
      <c r="E42" s="22"/>
      <c r="F42" s="13"/>
      <c r="G42" s="20"/>
      <c r="H42" s="21"/>
      <c r="I42" s="21"/>
      <c r="J42" s="21"/>
      <c r="K42" s="21"/>
      <c r="L42" s="21"/>
      <c r="M42" s="21"/>
      <c r="N42" s="21"/>
      <c r="O42" s="22"/>
      <c r="P42" s="13"/>
    </row>
    <row r="43" spans="1:16" ht="15.6" x14ac:dyDescent="0.45">
      <c r="A43" s="13"/>
      <c r="B43" s="20" t="s">
        <v>86</v>
      </c>
      <c r="C43" s="21"/>
      <c r="D43" s="21"/>
      <c r="E43" s="22"/>
      <c r="F43" s="13"/>
      <c r="G43" s="20" t="s">
        <v>86</v>
      </c>
      <c r="H43" s="21"/>
      <c r="I43" s="21"/>
      <c r="J43" s="21"/>
      <c r="K43" s="21"/>
      <c r="L43" s="21"/>
      <c r="M43" s="21"/>
      <c r="N43" s="21"/>
      <c r="O43" s="22"/>
      <c r="P43" s="13"/>
    </row>
    <row r="44" spans="1:16" x14ac:dyDescent="0.45">
      <c r="A44" s="13"/>
      <c r="B44" s="20" t="s">
        <v>65</v>
      </c>
      <c r="C44" s="21"/>
      <c r="D44" s="21"/>
      <c r="E44" s="22"/>
      <c r="F44" s="13"/>
      <c r="G44" s="20" t="s">
        <v>65</v>
      </c>
      <c r="H44" s="21"/>
      <c r="I44" s="21"/>
      <c r="J44" s="21"/>
      <c r="K44" s="21"/>
      <c r="L44" s="21"/>
      <c r="M44" s="21"/>
      <c r="N44" s="21"/>
      <c r="O44" s="22"/>
      <c r="P44" s="13"/>
    </row>
    <row r="45" spans="1:16" x14ac:dyDescent="0.45">
      <c r="A45" s="13"/>
      <c r="B45" s="20" t="s">
        <v>58</v>
      </c>
      <c r="C45" s="21"/>
      <c r="D45" s="21"/>
      <c r="E45" s="22"/>
      <c r="F45" s="13"/>
      <c r="G45" s="20" t="s">
        <v>56</v>
      </c>
      <c r="H45" s="21"/>
      <c r="I45" s="21"/>
      <c r="J45" s="21"/>
      <c r="K45" s="21"/>
      <c r="L45" s="21"/>
      <c r="M45" s="21"/>
      <c r="N45" s="21"/>
      <c r="O45" s="22"/>
      <c r="P45" s="13"/>
    </row>
    <row r="46" spans="1:16" x14ac:dyDescent="0.45">
      <c r="A46" s="13"/>
      <c r="B46" s="20"/>
      <c r="C46" s="21"/>
      <c r="D46" s="21"/>
      <c r="E46" s="22"/>
      <c r="F46" s="13"/>
      <c r="G46" s="20"/>
      <c r="H46" s="21"/>
      <c r="I46" s="21"/>
      <c r="J46" s="21"/>
      <c r="K46" s="21"/>
      <c r="L46" s="21"/>
      <c r="M46" s="21"/>
      <c r="N46" s="21"/>
      <c r="O46" s="22"/>
      <c r="P46" s="13"/>
    </row>
    <row r="47" spans="1:16" x14ac:dyDescent="0.45">
      <c r="A47" s="13"/>
      <c r="B47" s="17" t="s">
        <v>77</v>
      </c>
      <c r="C47" s="18"/>
      <c r="D47" s="18"/>
      <c r="E47" s="19"/>
      <c r="F47" s="13"/>
      <c r="G47" s="17" t="s">
        <v>68</v>
      </c>
      <c r="H47" s="18"/>
      <c r="I47" s="18"/>
      <c r="J47" s="18"/>
      <c r="K47" s="18"/>
      <c r="L47" s="18"/>
      <c r="M47" s="18"/>
      <c r="N47" s="18"/>
      <c r="O47" s="19"/>
      <c r="P47" s="13"/>
    </row>
    <row r="48" spans="1:16" ht="15.6" x14ac:dyDescent="0.45">
      <c r="A48" s="13"/>
      <c r="B48" s="20" t="s">
        <v>62</v>
      </c>
      <c r="C48" s="21"/>
      <c r="D48" s="21"/>
      <c r="E48" s="22"/>
      <c r="F48" s="13"/>
      <c r="G48" s="20" t="s">
        <v>62</v>
      </c>
      <c r="H48" s="21"/>
      <c r="I48" s="21"/>
      <c r="J48" s="21"/>
      <c r="K48" s="21"/>
      <c r="L48" s="21"/>
      <c r="M48" s="21"/>
      <c r="N48" s="21"/>
      <c r="O48" s="22"/>
      <c r="P48" s="13"/>
    </row>
    <row r="49" spans="1:16" x14ac:dyDescent="0.45">
      <c r="A49" s="13"/>
      <c r="B49" s="20" t="s">
        <v>78</v>
      </c>
      <c r="C49" s="21"/>
      <c r="D49" s="21"/>
      <c r="E49" s="22"/>
      <c r="F49" s="13"/>
      <c r="G49" s="20" t="s">
        <v>78</v>
      </c>
      <c r="H49" s="21"/>
      <c r="I49" s="21"/>
      <c r="J49" s="21"/>
      <c r="K49" s="21"/>
      <c r="L49" s="21"/>
      <c r="M49" s="21"/>
      <c r="N49" s="21"/>
      <c r="O49" s="22"/>
      <c r="P49" s="13"/>
    </row>
    <row r="50" spans="1:16" x14ac:dyDescent="0.45">
      <c r="A50" s="13"/>
      <c r="B50" s="20" t="s">
        <v>122</v>
      </c>
      <c r="C50" s="21"/>
      <c r="D50" s="21"/>
      <c r="E50" s="22"/>
      <c r="F50" s="13"/>
      <c r="G50" s="20"/>
      <c r="H50" s="21" t="s">
        <v>120</v>
      </c>
      <c r="I50" s="21"/>
      <c r="J50" s="21"/>
      <c r="K50" s="21"/>
      <c r="L50" s="21"/>
      <c r="M50" s="21"/>
      <c r="N50" s="21"/>
      <c r="O50" s="22"/>
      <c r="P50" s="13"/>
    </row>
    <row r="51" spans="1:16" x14ac:dyDescent="0.45">
      <c r="A51" s="13"/>
      <c r="B51" s="23" t="s">
        <v>66</v>
      </c>
      <c r="C51" s="24"/>
      <c r="D51" s="24"/>
      <c r="E51" s="25"/>
      <c r="F51" s="13"/>
      <c r="G51" s="23" t="s">
        <v>66</v>
      </c>
      <c r="H51" s="24"/>
      <c r="I51" s="24"/>
      <c r="J51" s="24"/>
      <c r="K51" s="24"/>
      <c r="L51" s="24"/>
      <c r="M51" s="24"/>
      <c r="N51" s="24"/>
      <c r="O51" s="25"/>
      <c r="P51" s="13"/>
    </row>
    <row r="52" spans="1:16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45">
      <c r="A54" s="13"/>
      <c r="B54" s="17" t="s">
        <v>41</v>
      </c>
      <c r="C54" s="18"/>
      <c r="D54" s="18"/>
      <c r="E54" s="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26.4" x14ac:dyDescent="0.45">
      <c r="A55" s="13"/>
      <c r="B55" s="26" t="s">
        <v>44</v>
      </c>
      <c r="C55" s="27" t="s">
        <v>46</v>
      </c>
      <c r="D55" s="28" t="s">
        <v>49</v>
      </c>
      <c r="E55" s="27" t="s">
        <v>48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26.4" x14ac:dyDescent="0.45">
      <c r="A56" s="13"/>
      <c r="B56" s="26" t="s">
        <v>45</v>
      </c>
      <c r="C56" s="29">
        <v>0.2011</v>
      </c>
      <c r="D56" s="30" t="s">
        <v>47</v>
      </c>
      <c r="E56" s="29">
        <v>9.3399999999999997E-2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45">
      <c r="A57" s="13"/>
      <c r="B57" s="20" t="s">
        <v>50</v>
      </c>
      <c r="C57" s="21"/>
      <c r="D57" s="21"/>
      <c r="E57" s="2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45">
      <c r="A58" s="13"/>
      <c r="B58" s="20" t="s">
        <v>93</v>
      </c>
      <c r="C58" s="21"/>
      <c r="D58" s="21"/>
      <c r="E58" s="2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45">
      <c r="A59" s="13"/>
      <c r="B59" s="20" t="s">
        <v>52</v>
      </c>
      <c r="C59" s="21"/>
      <c r="D59" s="21"/>
      <c r="E59" s="2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45">
      <c r="A60" s="13"/>
      <c r="B60" s="20" t="s">
        <v>53</v>
      </c>
      <c r="C60" s="21"/>
      <c r="D60" s="21"/>
      <c r="E60" s="2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45">
      <c r="A61" s="13"/>
      <c r="B61" s="23" t="s">
        <v>51</v>
      </c>
      <c r="C61" s="24"/>
      <c r="D61" s="24"/>
      <c r="E61" s="2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</sheetData>
  <phoneticPr fontId="2"/>
  <pageMargins left="0.7" right="0.7" top="0.75" bottom="0.75" header="0.3" footer="0.3"/>
  <pageSetup paperSize="9" scale="82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82EC-30AC-437F-AB62-345EF725AA6D}">
  <dimension ref="A1:G48"/>
  <sheetViews>
    <sheetView zoomScaleNormal="100" workbookViewId="0">
      <selection activeCell="I20" sqref="I20"/>
    </sheetView>
  </sheetViews>
  <sheetFormatPr defaultColWidth="8" defaultRowHeight="13.2" x14ac:dyDescent="0.45"/>
  <cols>
    <col min="1" max="1" width="3.19921875" style="1" customWidth="1"/>
    <col min="2" max="2" width="33" style="1" customWidth="1"/>
    <col min="3" max="3" width="15" style="1" customWidth="1"/>
    <col min="4" max="4" width="21" style="1" customWidth="1"/>
    <col min="5" max="5" width="15" style="1" customWidth="1"/>
    <col min="6" max="6" width="8" style="1"/>
    <col min="7" max="7" width="2.8984375" style="1" customWidth="1"/>
    <col min="8" max="16384" width="8" style="1"/>
  </cols>
  <sheetData>
    <row r="1" spans="1:7" ht="18" x14ac:dyDescent="0.45">
      <c r="A1" s="13"/>
      <c r="B1" s="13" t="s">
        <v>32</v>
      </c>
      <c r="C1" s="13"/>
      <c r="D1" s="31"/>
      <c r="E1" s="31"/>
      <c r="F1" s="13"/>
      <c r="G1" s="13"/>
    </row>
    <row r="2" spans="1:7" x14ac:dyDescent="0.45">
      <c r="A2" s="13"/>
      <c r="B2" s="4" t="s">
        <v>8</v>
      </c>
      <c r="C2" s="5" t="s">
        <v>9</v>
      </c>
      <c r="D2" s="5" t="s">
        <v>10</v>
      </c>
      <c r="E2" s="4" t="s">
        <v>11</v>
      </c>
      <c r="F2" s="13"/>
      <c r="G2" s="13"/>
    </row>
    <row r="3" spans="1:7" x14ac:dyDescent="0.45">
      <c r="A3" s="13"/>
      <c r="B3" s="6" t="s">
        <v>12</v>
      </c>
      <c r="C3" s="6"/>
      <c r="D3" s="7">
        <v>15000</v>
      </c>
      <c r="E3" s="8"/>
      <c r="F3" s="13"/>
      <c r="G3" s="13"/>
    </row>
    <row r="4" spans="1:7" x14ac:dyDescent="0.45">
      <c r="A4" s="13"/>
      <c r="B4" s="6" t="s">
        <v>13</v>
      </c>
      <c r="C4" s="6" t="s">
        <v>14</v>
      </c>
      <c r="D4" s="7">
        <v>100</v>
      </c>
      <c r="E4" s="8"/>
      <c r="F4" s="13"/>
      <c r="G4" s="13"/>
    </row>
    <row r="5" spans="1:7" x14ac:dyDescent="0.45">
      <c r="A5" s="13"/>
      <c r="B5" s="6" t="s">
        <v>15</v>
      </c>
      <c r="C5" s="6" t="s">
        <v>108</v>
      </c>
      <c r="D5" s="9">
        <f>(D3-D4)*E5/100</f>
        <v>649.6400000000001</v>
      </c>
      <c r="E5" s="10">
        <f>ROUND(EXP(4.577-0.323*LN(D3-D4)),2)</f>
        <v>4.3600000000000003</v>
      </c>
      <c r="F5" s="13" t="s">
        <v>34</v>
      </c>
      <c r="G5" s="13"/>
    </row>
    <row r="6" spans="1:7" x14ac:dyDescent="0.45">
      <c r="A6" s="13"/>
      <c r="B6" s="6" t="s">
        <v>16</v>
      </c>
      <c r="C6" s="6" t="s">
        <v>14</v>
      </c>
      <c r="D6" s="7">
        <v>100</v>
      </c>
      <c r="E6" s="10"/>
      <c r="F6" s="13"/>
      <c r="G6" s="13"/>
    </row>
    <row r="7" spans="1:7" x14ac:dyDescent="0.45">
      <c r="A7" s="13"/>
      <c r="B7" s="8" t="s">
        <v>17</v>
      </c>
      <c r="C7" s="8" t="s">
        <v>109</v>
      </c>
      <c r="D7" s="9">
        <f>SUM(D3,D5,D6)</f>
        <v>15749.64</v>
      </c>
      <c r="E7" s="8"/>
      <c r="F7" s="13"/>
      <c r="G7" s="13"/>
    </row>
    <row r="8" spans="1:7" x14ac:dyDescent="0.45">
      <c r="A8" s="13"/>
      <c r="B8" s="8" t="s">
        <v>19</v>
      </c>
      <c r="C8" s="8" t="s">
        <v>110</v>
      </c>
      <c r="D8" s="9">
        <f>(D7-D4)*E8/100</f>
        <v>3513.3441799999996</v>
      </c>
      <c r="E8" s="10">
        <f>ROUND(EXP(7.438-0.448*LN(D7-D4)),2)</f>
        <v>22.45</v>
      </c>
      <c r="F8" s="13" t="s">
        <v>35</v>
      </c>
      <c r="G8" s="13"/>
    </row>
    <row r="9" spans="1:7" x14ac:dyDescent="0.45">
      <c r="A9" s="13"/>
      <c r="B9" s="8" t="s">
        <v>20</v>
      </c>
      <c r="C9" s="8" t="s">
        <v>111</v>
      </c>
      <c r="D9" s="9">
        <f>D7+D8</f>
        <v>19262.984179999999</v>
      </c>
      <c r="E9" s="8"/>
      <c r="F9" s="13"/>
      <c r="G9" s="13"/>
    </row>
    <row r="10" spans="1:7" x14ac:dyDescent="0.45">
      <c r="A10" s="13"/>
      <c r="B10" s="8" t="s">
        <v>22</v>
      </c>
      <c r="C10" s="8" t="s">
        <v>112</v>
      </c>
      <c r="D10" s="9">
        <f>D9*E10/100</f>
        <v>3315.1595773780004</v>
      </c>
      <c r="E10" s="11">
        <f>IF(D9&lt;=3000,20.11,IF(D9&gt;3000000,9.34,ROUND(32.597-3.591*LOG10(D9),2)))</f>
        <v>17.21</v>
      </c>
      <c r="F10" s="13" t="s">
        <v>36</v>
      </c>
      <c r="G10" s="13"/>
    </row>
    <row r="11" spans="1:7" x14ac:dyDescent="0.45">
      <c r="A11" s="13"/>
      <c r="B11" s="8" t="s">
        <v>24</v>
      </c>
      <c r="C11" s="8"/>
      <c r="D11" s="9">
        <f>D9+D10</f>
        <v>22578.143757377999</v>
      </c>
      <c r="E11" s="8"/>
      <c r="F11" s="13"/>
      <c r="G11" s="13"/>
    </row>
    <row r="12" spans="1:7" x14ac:dyDescent="0.45">
      <c r="A12" s="13"/>
      <c r="B12" s="13"/>
      <c r="C12" s="13"/>
      <c r="D12" s="13"/>
      <c r="E12" s="13"/>
      <c r="F12" s="13"/>
      <c r="G12" s="13"/>
    </row>
    <row r="13" spans="1:7" x14ac:dyDescent="0.45">
      <c r="A13" s="13"/>
      <c r="B13" s="13"/>
      <c r="C13" s="13"/>
      <c r="D13" s="13"/>
      <c r="E13" s="13"/>
      <c r="F13" s="13"/>
      <c r="G13" s="13"/>
    </row>
    <row r="14" spans="1:7" ht="15.6" x14ac:dyDescent="0.45">
      <c r="A14" s="13"/>
      <c r="B14" s="17" t="s">
        <v>89</v>
      </c>
      <c r="C14" s="18"/>
      <c r="D14" s="18"/>
      <c r="E14" s="19"/>
      <c r="F14" s="13"/>
      <c r="G14" s="13"/>
    </row>
    <row r="15" spans="1:7" ht="15.6" x14ac:dyDescent="0.45">
      <c r="A15" s="13"/>
      <c r="B15" s="20" t="s">
        <v>104</v>
      </c>
      <c r="C15" s="21"/>
      <c r="D15" s="21"/>
      <c r="E15" s="22"/>
      <c r="F15" s="13"/>
      <c r="G15" s="13"/>
    </row>
    <row r="16" spans="1:7" x14ac:dyDescent="0.45">
      <c r="A16" s="13"/>
      <c r="B16" s="20"/>
      <c r="C16" s="21"/>
      <c r="D16" s="21"/>
      <c r="E16" s="22"/>
      <c r="F16" s="13"/>
      <c r="G16" s="13"/>
    </row>
    <row r="17" spans="1:7" ht="15.6" x14ac:dyDescent="0.45">
      <c r="A17" s="13"/>
      <c r="B17" s="20" t="s">
        <v>59</v>
      </c>
      <c r="C17" s="21"/>
      <c r="D17" s="21"/>
      <c r="E17" s="22"/>
      <c r="F17" s="13"/>
      <c r="G17" s="13"/>
    </row>
    <row r="18" spans="1:7" x14ac:dyDescent="0.45">
      <c r="A18" s="13"/>
      <c r="B18" s="20" t="s">
        <v>57</v>
      </c>
      <c r="C18" s="21"/>
      <c r="D18" s="21"/>
      <c r="E18" s="22"/>
      <c r="F18" s="13"/>
      <c r="G18" s="13"/>
    </row>
    <row r="19" spans="1:7" x14ac:dyDescent="0.45">
      <c r="A19" s="13"/>
      <c r="B19" s="20"/>
      <c r="C19" s="21"/>
      <c r="D19" s="21"/>
      <c r="E19" s="22"/>
      <c r="F19" s="13"/>
      <c r="G19" s="13"/>
    </row>
    <row r="20" spans="1:7" x14ac:dyDescent="0.45">
      <c r="A20" s="13"/>
      <c r="B20" s="17" t="s">
        <v>73</v>
      </c>
      <c r="C20" s="18"/>
      <c r="D20" s="18"/>
      <c r="E20" s="19"/>
      <c r="F20" s="13"/>
      <c r="G20" s="13"/>
    </row>
    <row r="21" spans="1:7" ht="15.6" x14ac:dyDescent="0.45">
      <c r="A21" s="13"/>
      <c r="B21" s="20" t="s">
        <v>62</v>
      </c>
      <c r="C21" s="21"/>
      <c r="D21" s="21"/>
      <c r="E21" s="22"/>
      <c r="F21" s="13"/>
      <c r="G21" s="13"/>
    </row>
    <row r="22" spans="1:7" x14ac:dyDescent="0.45">
      <c r="A22" s="13"/>
      <c r="B22" s="20" t="s">
        <v>63</v>
      </c>
      <c r="C22" s="21"/>
      <c r="D22" s="21"/>
      <c r="E22" s="22"/>
      <c r="F22" s="13"/>
      <c r="G22" s="13"/>
    </row>
    <row r="23" spans="1:7" x14ac:dyDescent="0.45">
      <c r="A23" s="13"/>
      <c r="B23" s="20" t="s">
        <v>123</v>
      </c>
      <c r="C23" s="21"/>
      <c r="D23" s="21"/>
      <c r="E23" s="22"/>
      <c r="F23" s="13"/>
      <c r="G23" s="13"/>
    </row>
    <row r="24" spans="1:7" x14ac:dyDescent="0.45">
      <c r="A24" s="13"/>
      <c r="B24" s="23" t="s">
        <v>64</v>
      </c>
      <c r="C24" s="24"/>
      <c r="D24" s="24"/>
      <c r="E24" s="25"/>
      <c r="F24" s="13"/>
      <c r="G24" s="13"/>
    </row>
    <row r="25" spans="1:7" x14ac:dyDescent="0.45">
      <c r="A25" s="13"/>
      <c r="B25" s="13"/>
      <c r="C25" s="13"/>
      <c r="D25" s="13"/>
      <c r="E25" s="13"/>
      <c r="F25" s="13"/>
      <c r="G25" s="13"/>
    </row>
    <row r="26" spans="1:7" x14ac:dyDescent="0.45">
      <c r="A26" s="13"/>
      <c r="B26" s="13"/>
      <c r="C26" s="13"/>
      <c r="D26" s="13"/>
      <c r="E26" s="13"/>
      <c r="F26" s="13"/>
      <c r="G26" s="13"/>
    </row>
    <row r="27" spans="1:7" ht="15.6" x14ac:dyDescent="0.45">
      <c r="A27" s="13"/>
      <c r="B27" s="17" t="s">
        <v>90</v>
      </c>
      <c r="C27" s="18"/>
      <c r="D27" s="18"/>
      <c r="E27" s="19"/>
      <c r="F27" s="13"/>
      <c r="G27" s="13"/>
    </row>
    <row r="28" spans="1:7" ht="15.6" x14ac:dyDescent="0.45">
      <c r="A28" s="13"/>
      <c r="B28" s="20" t="s">
        <v>105</v>
      </c>
      <c r="C28" s="21"/>
      <c r="D28" s="21"/>
      <c r="E28" s="22"/>
      <c r="F28" s="13"/>
      <c r="G28" s="13"/>
    </row>
    <row r="29" spans="1:7" x14ac:dyDescent="0.45">
      <c r="A29" s="13"/>
      <c r="B29" s="20"/>
      <c r="C29" s="21"/>
      <c r="D29" s="21"/>
      <c r="E29" s="22"/>
      <c r="F29" s="13"/>
      <c r="G29" s="13"/>
    </row>
    <row r="30" spans="1:7" ht="15.6" x14ac:dyDescent="0.45">
      <c r="A30" s="13"/>
      <c r="B30" s="20" t="s">
        <v>71</v>
      </c>
      <c r="C30" s="21"/>
      <c r="D30" s="21"/>
      <c r="E30" s="22"/>
      <c r="F30" s="13"/>
      <c r="G30" s="13"/>
    </row>
    <row r="31" spans="1:7" x14ac:dyDescent="0.45">
      <c r="A31" s="13"/>
      <c r="B31" s="20" t="s">
        <v>65</v>
      </c>
      <c r="C31" s="21"/>
      <c r="D31" s="21"/>
      <c r="E31" s="22"/>
      <c r="F31" s="13"/>
      <c r="G31" s="13"/>
    </row>
    <row r="32" spans="1:7" x14ac:dyDescent="0.45">
      <c r="A32" s="13"/>
      <c r="B32" s="20"/>
      <c r="C32" s="21"/>
      <c r="D32" s="21"/>
      <c r="E32" s="22"/>
      <c r="F32" s="13"/>
      <c r="G32" s="13"/>
    </row>
    <row r="33" spans="1:7" x14ac:dyDescent="0.45">
      <c r="A33" s="13"/>
      <c r="B33" s="17" t="s">
        <v>77</v>
      </c>
      <c r="C33" s="18"/>
      <c r="D33" s="18"/>
      <c r="E33" s="19"/>
      <c r="F33" s="13"/>
      <c r="G33" s="13"/>
    </row>
    <row r="34" spans="1:7" ht="15.6" x14ac:dyDescent="0.45">
      <c r="A34" s="13"/>
      <c r="B34" s="20" t="s">
        <v>62</v>
      </c>
      <c r="C34" s="21"/>
      <c r="D34" s="21"/>
      <c r="E34" s="22"/>
      <c r="F34" s="13"/>
      <c r="G34" s="13"/>
    </row>
    <row r="35" spans="1:7" x14ac:dyDescent="0.45">
      <c r="A35" s="13"/>
      <c r="B35" s="20" t="s">
        <v>70</v>
      </c>
      <c r="C35" s="21"/>
      <c r="D35" s="21"/>
      <c r="E35" s="22"/>
      <c r="F35" s="13"/>
      <c r="G35" s="13"/>
    </row>
    <row r="36" spans="1:7" x14ac:dyDescent="0.45">
      <c r="A36" s="13"/>
      <c r="B36" s="20" t="s">
        <v>124</v>
      </c>
      <c r="C36" s="21"/>
      <c r="D36" s="21"/>
      <c r="E36" s="22"/>
      <c r="F36" s="13"/>
      <c r="G36" s="13"/>
    </row>
    <row r="37" spans="1:7" x14ac:dyDescent="0.45">
      <c r="A37" s="13"/>
      <c r="B37" s="23" t="s">
        <v>79</v>
      </c>
      <c r="C37" s="24"/>
      <c r="D37" s="24"/>
      <c r="E37" s="25"/>
      <c r="F37" s="13"/>
      <c r="G37" s="13"/>
    </row>
    <row r="38" spans="1:7" x14ac:dyDescent="0.45">
      <c r="A38" s="13"/>
      <c r="B38" s="13"/>
      <c r="C38" s="13"/>
      <c r="D38" s="13"/>
      <c r="E38" s="13"/>
      <c r="F38" s="13"/>
      <c r="G38" s="13"/>
    </row>
    <row r="39" spans="1:7" x14ac:dyDescent="0.45">
      <c r="A39" s="13"/>
      <c r="B39" s="13"/>
      <c r="C39" s="13"/>
      <c r="D39" s="13"/>
      <c r="E39" s="13"/>
      <c r="F39" s="13"/>
      <c r="G39" s="13"/>
    </row>
    <row r="40" spans="1:7" x14ac:dyDescent="0.45">
      <c r="A40" s="13"/>
      <c r="B40" s="17" t="s">
        <v>41</v>
      </c>
      <c r="C40" s="18"/>
      <c r="D40" s="18"/>
      <c r="E40" s="19"/>
      <c r="F40" s="13"/>
      <c r="G40" s="13"/>
    </row>
    <row r="41" spans="1:7" ht="26.4" x14ac:dyDescent="0.45">
      <c r="A41" s="13"/>
      <c r="B41" s="26" t="s">
        <v>44</v>
      </c>
      <c r="C41" s="27" t="s">
        <v>46</v>
      </c>
      <c r="D41" s="28" t="s">
        <v>49</v>
      </c>
      <c r="E41" s="27" t="s">
        <v>48</v>
      </c>
      <c r="F41" s="13"/>
      <c r="G41" s="13"/>
    </row>
    <row r="42" spans="1:7" ht="26.4" x14ac:dyDescent="0.45">
      <c r="A42" s="13"/>
      <c r="B42" s="26" t="s">
        <v>45</v>
      </c>
      <c r="C42" s="29">
        <v>0.2011</v>
      </c>
      <c r="D42" s="30" t="s">
        <v>47</v>
      </c>
      <c r="E42" s="29">
        <v>9.3399999999999997E-2</v>
      </c>
      <c r="F42" s="13"/>
      <c r="G42" s="13"/>
    </row>
    <row r="43" spans="1:7" x14ac:dyDescent="0.45">
      <c r="A43" s="13"/>
      <c r="B43" s="20" t="s">
        <v>50</v>
      </c>
      <c r="C43" s="21"/>
      <c r="D43" s="21"/>
      <c r="E43" s="22"/>
      <c r="F43" s="13"/>
      <c r="G43" s="13"/>
    </row>
    <row r="44" spans="1:7" x14ac:dyDescent="0.45">
      <c r="A44" s="13"/>
      <c r="B44" s="20" t="s">
        <v>93</v>
      </c>
      <c r="C44" s="21"/>
      <c r="D44" s="21"/>
      <c r="E44" s="22"/>
      <c r="F44" s="13"/>
      <c r="G44" s="13"/>
    </row>
    <row r="45" spans="1:7" x14ac:dyDescent="0.45">
      <c r="A45" s="13"/>
      <c r="B45" s="20" t="s">
        <v>52</v>
      </c>
      <c r="C45" s="21"/>
      <c r="D45" s="21"/>
      <c r="E45" s="22"/>
      <c r="F45" s="13"/>
      <c r="G45" s="13"/>
    </row>
    <row r="46" spans="1:7" x14ac:dyDescent="0.45">
      <c r="A46" s="13"/>
      <c r="B46" s="20" t="s">
        <v>53</v>
      </c>
      <c r="C46" s="21"/>
      <c r="D46" s="21"/>
      <c r="E46" s="22"/>
      <c r="F46" s="13"/>
      <c r="G46" s="13"/>
    </row>
    <row r="47" spans="1:7" x14ac:dyDescent="0.45">
      <c r="A47" s="13"/>
      <c r="B47" s="23" t="s">
        <v>51</v>
      </c>
      <c r="C47" s="24"/>
      <c r="D47" s="24"/>
      <c r="E47" s="25"/>
      <c r="F47" s="13"/>
      <c r="G47" s="13"/>
    </row>
    <row r="48" spans="1:7" x14ac:dyDescent="0.45">
      <c r="A48" s="13"/>
      <c r="B48" s="13"/>
      <c r="C48" s="13"/>
      <c r="D48" s="13"/>
      <c r="E48" s="13"/>
      <c r="F48" s="13"/>
      <c r="G48" s="13"/>
    </row>
  </sheetData>
  <phoneticPr fontId="2"/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DF636274FA3D4282F2A5446F9FB4D6" ma:contentTypeVersion="11" ma:contentTypeDescription="新しいドキュメントを作成します。" ma:contentTypeScope="" ma:versionID="a30b67f1100794ce9a645ddb432fcac0">
  <xsd:schema xmlns:xsd="http://www.w3.org/2001/XMLSchema" xmlns:xs="http://www.w3.org/2001/XMLSchema" xmlns:p="http://schemas.microsoft.com/office/2006/metadata/properties" xmlns:ns3="a7359e1e-85d0-48a8-8359-102a70328230" targetNamespace="http://schemas.microsoft.com/office/2006/metadata/properties" ma:root="true" ma:fieldsID="4cf0dc6b71d1b16eea0065d61930d360" ns3:_="">
    <xsd:import namespace="a7359e1e-85d0-48a8-8359-102a703282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59e1e-85d0-48a8-8359-102a7032823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359e1e-85d0-48a8-8359-102a70328230" xsi:nil="true"/>
  </documentManagement>
</p:properties>
</file>

<file path=customXml/itemProps1.xml><?xml version="1.0" encoding="utf-8"?>
<ds:datastoreItem xmlns:ds="http://schemas.openxmlformats.org/officeDocument/2006/customXml" ds:itemID="{F73DF954-8F0E-4E86-AF09-77776103B8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577DA-BAC0-4906-8970-DA41BEAFF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59e1e-85d0-48a8-8359-102a70328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546186-E3A7-4471-8D7C-E6542DB8B63A}">
  <ds:schemaRefs>
    <ds:schemaRef ds:uri="http://schemas.microsoft.com/office/2006/metadata/properties"/>
    <ds:schemaRef ds:uri="a7359e1e-85d0-48a8-8359-102a703282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利用にあたって</vt:lpstr>
      <vt:lpstr>建築</vt:lpstr>
      <vt:lpstr>電気</vt:lpstr>
      <vt:lpstr>設備</vt:lpstr>
      <vt:lpstr>昇降機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新倉 万結</dc:creator>
  <cp:lastModifiedBy>青柳 大気</cp:lastModifiedBy>
  <cp:lastPrinted>2026-05-20T06:13:12Z</cp:lastPrinted>
  <dcterms:created xsi:type="dcterms:W3CDTF">2026-04-07T09:43:37Z</dcterms:created>
  <dcterms:modified xsi:type="dcterms:W3CDTF">2026-05-21T02:05:13Z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0x0101008ADF636274FA3D4282F2A5446F9FB4D6</vt:lpwstr>
  </property>
</Properties>
</file>